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65" windowWidth="14805" windowHeight="7950" activeTab="4"/>
  </bookViews>
  <sheets>
    <sheet name="1кв" sheetId="25" r:id="rId1"/>
    <sheet name="2кв" sheetId="26" r:id="rId2"/>
    <sheet name="3кв" sheetId="27" r:id="rId3"/>
    <sheet name="4кв" sheetId="28" r:id="rId4"/>
    <sheet name="отчет" sheetId="29" r:id="rId5"/>
  </sheets>
  <definedNames>
    <definedName name="_xlnm.Print_Area" localSheetId="0">'1кв'!$A$1:$E$58</definedName>
    <definedName name="_xlnm.Print_Area" localSheetId="1">'2кв'!$A$1:$E$52</definedName>
    <definedName name="_xlnm.Print_Area" localSheetId="2">'3кв'!$A$1:$E$51</definedName>
    <definedName name="_xlnm.Print_Area" localSheetId="3">'4кв'!$A$1:$E$49</definedName>
    <definedName name="_xlnm.Print_Area" localSheetId="4">отчет!$A$1:$C$42</definedName>
  </definedNames>
  <calcPr calcId="152511"/>
</workbook>
</file>

<file path=xl/calcChain.xml><?xml version="1.0" encoding="utf-8"?>
<calcChain xmlns="http://schemas.openxmlformats.org/spreadsheetml/2006/main">
  <c r="C16" i="29" l="1"/>
  <c r="C31" i="29"/>
  <c r="E31" i="29" s="1"/>
  <c r="E16" i="29"/>
  <c r="D16" i="29"/>
  <c r="D15" i="29"/>
  <c r="D31" i="29"/>
  <c r="C28" i="29"/>
  <c r="C29" i="29"/>
  <c r="C27" i="29"/>
  <c r="C26" i="29"/>
  <c r="C24" i="29"/>
  <c r="C25" i="29"/>
  <c r="C23" i="29"/>
  <c r="C22" i="29"/>
  <c r="C20" i="29"/>
  <c r="C15" i="29"/>
  <c r="C13" i="29"/>
  <c r="C14" i="29"/>
  <c r="C12" i="29"/>
  <c r="C9" i="29"/>
  <c r="C8" i="29"/>
  <c r="E25" i="28"/>
  <c r="C37" i="29"/>
  <c r="G47" i="28"/>
  <c r="F20" i="28"/>
  <c r="E23" i="28" s="1"/>
  <c r="C10" i="29" l="1"/>
  <c r="C32" i="29"/>
  <c r="E22" i="28"/>
  <c r="E27" i="28" s="1"/>
  <c r="B48" i="28" s="1"/>
  <c r="G49" i="27"/>
  <c r="E29" i="27"/>
  <c r="E24" i="27"/>
  <c r="F20" i="27" l="1"/>
  <c r="E22" i="27" s="1"/>
  <c r="E23" i="27" l="1"/>
  <c r="B50" i="27" s="1"/>
  <c r="G50" i="26"/>
  <c r="B47" i="26"/>
  <c r="B58" i="25"/>
  <c r="B51" i="27" l="1"/>
  <c r="B44" i="28" s="1"/>
  <c r="B49" i="28" s="1"/>
  <c r="E22" i="26"/>
  <c r="E30" i="26" s="1"/>
  <c r="B51" i="26" s="1"/>
  <c r="B52" i="26" s="1"/>
  <c r="B46" i="27" s="1"/>
  <c r="F20" i="26"/>
  <c r="E23" i="26" s="1"/>
  <c r="F20" i="25"/>
  <c r="E28" i="25" l="1"/>
  <c r="E27" i="25"/>
  <c r="E24" i="25"/>
  <c r="E23" i="25"/>
  <c r="E22" i="25"/>
  <c r="E33" i="25" l="1"/>
  <c r="B54" i="25" s="1"/>
  <c r="B55" i="25" s="1"/>
</calcChain>
</file>

<file path=xl/sharedStrings.xml><?xml version="1.0" encoding="utf-8"?>
<sst xmlns="http://schemas.openxmlformats.org/spreadsheetml/2006/main" count="311" uniqueCount="129">
  <si>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</si>
  <si>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</si>
  <si>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</si>
  <si>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</si>
  <si>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</si>
  <si>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</si>
  <si>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</si>
  <si>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</si>
  <si>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</si>
  <si>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</si>
  <si>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</si>
  <si>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</si>
  <si>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</si>
  <si>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</si>
  <si>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</si>
  <si>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</si>
  <si>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</si>
  <si>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</si>
  <si>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</si>
  <si>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</si>
  <si>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</si>
  <si>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</si>
  <si>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</si>
  <si>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</si>
  <si>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</si>
  <si>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</si>
  <si>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</si>
  <si>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</si>
  <si>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</si>
  <si>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Итого остаток на конец квартала </t>
  </si>
  <si>
    <t>Расходы по содержанию и тек. ремонту</t>
  </si>
  <si>
    <t>в т.ч. Оплачено рем.и содерж.</t>
  </si>
  <si>
    <t xml:space="preserve">Общехозяйственные расходы </t>
  </si>
  <si>
    <t>Остаток на начало квартала</t>
  </si>
  <si>
    <t>1 квартал</t>
  </si>
  <si>
    <t>Услуги по содержанию многоквартирного дома</t>
  </si>
  <si>
    <t>ч/ч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</si>
  <si>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</si>
  <si>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март</t>
  </si>
  <si>
    <t>Исполнитель - ООО ЖКХ "Локомотив", в лице директора  Бовкун А.А.</t>
  </si>
  <si>
    <t>"31" 03 2024 г.</t>
  </si>
  <si>
    <t>г. Россошь, ул. Белинского, д.24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</si>
  <si>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№6,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 от 14.11.2023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</si>
  <si>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№5  от   01.03.2024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</si>
  <si>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№24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Белинского</t>
    </r>
  </si>
  <si>
    <t xml:space="preserve">определена приложением № 2 к договору </t>
  </si>
  <si>
    <t>Заказчик - Собственники МКД, в лице председателя совета МКД Щербак О.Н.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</si>
  <si>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>Щербак Ольги Николаевны</t>
    </r>
  </si>
  <si>
    <t xml:space="preserve">Помощь дворникам в уборке мусора </t>
  </si>
  <si>
    <t>Монтаж досок обьявлений и информщитов (кв.20)</t>
  </si>
  <si>
    <t>Ремонт ГВС (смета) (кв.21)</t>
  </si>
  <si>
    <t>Предъявлено населению 39690,02</t>
  </si>
  <si>
    <t>за март 2024 года</t>
  </si>
  <si>
    <t>декабрь</t>
  </si>
  <si>
    <t>не жилые помещения Примадент</t>
  </si>
  <si>
    <t>Общая площадь не жилых помещ.-492,5</t>
  </si>
  <si>
    <t>9987,39 оплачено за март в апреле</t>
  </si>
  <si>
    <t>Общая площадь квартир - 1953,9</t>
  </si>
  <si>
    <t>2 квартал</t>
  </si>
  <si>
    <t>за 2 квартал 2024 года</t>
  </si>
  <si>
    <t>30.06.2024 г.</t>
  </si>
  <si>
    <t>Замена КНС в подвале (смета) (кв3)</t>
  </si>
  <si>
    <t>апрель</t>
  </si>
  <si>
    <t>май</t>
  </si>
  <si>
    <t>Установка 2-х урн</t>
  </si>
  <si>
    <t>Установка скамеек 2 шт.</t>
  </si>
  <si>
    <t>Уборка подвала - 8322,24 руб. за счет средств ЖКХ</t>
  </si>
  <si>
    <t>Очистка подвала,чердака,протяжка стяжек - 33158,93  руб. за счет средств ЖКХ</t>
  </si>
  <si>
    <t>Справочно:</t>
  </si>
  <si>
    <t>Работы выполненные за счет средств ЖКХ</t>
  </si>
  <si>
    <t>Ремонт ГВС - насоса (смета) 18327,69 руб. за счет средств ЖКХ</t>
  </si>
  <si>
    <t>Монтаж освещения в подвале (смета)</t>
  </si>
  <si>
    <t xml:space="preserve">           2. Всего за период с "01" 03 2024 г. по "31" 03 2024 г. выполнено работ (оказано услуг) на общую сумму сто шестьдесят четыре тысячи тридцать один рубль 32 копейки.</t>
  </si>
  <si>
    <t>Изготовление ОДПУ ХВС (смета)</t>
  </si>
  <si>
    <t xml:space="preserve">           2. Всего за период с "01" 03 2024 г. по "30" 06 2024 г. выполнено работ (оказано услуг) на общую сумму двести пятьдесят семь тысяч шестьсот семьдесят восемь рублей 35 копеек.</t>
  </si>
  <si>
    <t>Предъявлено населению 118810,46</t>
  </si>
  <si>
    <t>июнь</t>
  </si>
  <si>
    <t>за 3 квартал 2024 года</t>
  </si>
  <si>
    <t>30.09.2024 г.</t>
  </si>
  <si>
    <t>3 квартал</t>
  </si>
  <si>
    <t>Покраска дверей (смета)</t>
  </si>
  <si>
    <t>Оборудование укрытия инвентарем (смета)</t>
  </si>
  <si>
    <t>июль</t>
  </si>
  <si>
    <t>сентябрь</t>
  </si>
  <si>
    <t>Замена запорной арматуры на отоплении (смета)</t>
  </si>
  <si>
    <t xml:space="preserve">           2. Всего за период с "01" 07 2024 г. по "30" 09 2024 г. выполнено работ (оказано услуг) на общую сумму сто шестьдесят три тысячи пятьсод девять рублей 31 копейка.</t>
  </si>
  <si>
    <t>Предъявлено населению 118875,36</t>
  </si>
  <si>
    <t>ОТЧЕТ</t>
  </si>
  <si>
    <t>О ВЫПОЛНЕННЫХ РАБОТАХ И ДВИЖЕНИИ  СРЕДСТВ</t>
  </si>
  <si>
    <t>НА ЛИЦЕВОМ СЧЕТЕ  ЗА  период  с 01.06.2024 г. по 31.12.2024 г.</t>
  </si>
  <si>
    <t>Остаток на начало периода</t>
  </si>
  <si>
    <t xml:space="preserve">Доходы: </t>
  </si>
  <si>
    <t>в том числе:</t>
  </si>
  <si>
    <t>Оплачено в текущем периоде по квитанциям</t>
  </si>
  <si>
    <t>Итого доходов:</t>
  </si>
  <si>
    <t>Расходы:</t>
  </si>
  <si>
    <t xml:space="preserve">Услуги по содержанию многоквартирного дома </t>
  </si>
  <si>
    <t xml:space="preserve">Расходы по управлению МКД </t>
  </si>
  <si>
    <t>работы по договору, всего</t>
  </si>
  <si>
    <t>Итого расходов</t>
  </si>
  <si>
    <t>Остаток средств на 01.01.2025</t>
  </si>
  <si>
    <t>Задолженность населения по оплате на 01.01.2025 г.</t>
  </si>
  <si>
    <t>Прирост (+) / уменьшение (-) задолженности за год</t>
  </si>
  <si>
    <t xml:space="preserve">Получил: </t>
  </si>
  <si>
    <t>Отчет за 2024 год.</t>
  </si>
  <si>
    <t>Перечень предлагаемых работ на 2025 год.</t>
  </si>
  <si>
    <t>Предложение по структуре тарифа на 2025 год.</t>
  </si>
  <si>
    <t>_____________________________________________</t>
  </si>
  <si>
    <t>по ж.д. ул. Белинскоого, д. 24</t>
  </si>
  <si>
    <t>за 4 квартал 2024 года</t>
  </si>
  <si>
    <t>31.12.2024 г.</t>
  </si>
  <si>
    <t>Замена участка трубы, стояка ГВС (кв.3,6)</t>
  </si>
  <si>
    <t>4 квартал</t>
  </si>
  <si>
    <t xml:space="preserve">           2. Всего за период с "01" 10 2024 г. по "31" 12 2024 г. выполнено работ (оказано услуг) на общую сумму сто тридцать воемь тысяч пятьсот шестьдесят девять рублей 92 копейки.</t>
  </si>
  <si>
    <t>Начислено всего 396316,1</t>
  </si>
  <si>
    <t>Оплачено за нежилые помещения</t>
  </si>
  <si>
    <t>Непредвиденные работы 18 ч/ч</t>
  </si>
  <si>
    <t xml:space="preserve">   * Очистка подвала,чердака,протяжка стяжек - 33158,93  руб. за счет средств ЖКХ</t>
  </si>
  <si>
    <t xml:space="preserve">   * Уборка подвала - 8322,24 руб. за счет средств ЖКХ</t>
  </si>
  <si>
    <t xml:space="preserve">   * Ремонт ГВС (смета) </t>
  </si>
  <si>
    <t xml:space="preserve">   * Ремонт ГВС - насоса (смета) 18327,69 руб. за счет средств ЖКХ</t>
  </si>
  <si>
    <t xml:space="preserve">   * Монтаж освещения в подвале (смета)</t>
  </si>
  <si>
    <t xml:space="preserve">   * Замена КНС в подвале (смета)</t>
  </si>
  <si>
    <t xml:space="preserve">   * Установка 2-х урн</t>
  </si>
  <si>
    <t xml:space="preserve">   * Изготовление ОДПУ ХВС (смета)</t>
  </si>
  <si>
    <t xml:space="preserve">   * Установка скамеек 2 шт.</t>
  </si>
  <si>
    <t xml:space="preserve">   * Покраска дверей (смета)</t>
  </si>
  <si>
    <t xml:space="preserve">   * Оборудование укрытия инвентарем (смета)</t>
  </si>
  <si>
    <t xml:space="preserve">   * Замена запорной арматуры на отоплении (смета)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</si>
</sst>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4" fillId="0" borderId="0"/>
  </cellStyleXfs>
  <cellXfs count="9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43" fontId="8" fillId="0" borderId="0" xfId="0" applyNumberFormat="1" applyFont="1"/>
    <xf numFmtId="43" fontId="4" fillId="0" borderId="0" xfId="0" applyNumberFormat="1" applyFont="1"/>
    <xf numFmtId="0" fontId="12" fillId="0" borderId="0" xfId="0" applyFont="1"/>
    <xf numFmtId="0" fontId="4" fillId="0" borderId="0" xfId="0" applyFont="1" applyAlignment="1"/>
    <xf numFmtId="0" fontId="3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43" fontId="4" fillId="0" borderId="0" xfId="1" applyFont="1"/>
    <xf numFmtId="43" fontId="4" fillId="0" borderId="0" xfId="1" applyFont="1" applyAlignment="1">
      <alignment wrapText="1"/>
    </xf>
    <xf numFmtId="0" fontId="8" fillId="0" borderId="0" xfId="0" applyFont="1" applyAlignment="1">
      <alignment wrapText="1"/>
    </xf>
    <xf numFmtId="164" fontId="8" fillId="0" borderId="0" xfId="1" applyNumberFormat="1" applyFont="1" applyAlignment="1">
      <alignment wrapText="1"/>
    </xf>
    <xf numFmtId="2" fontId="8" fillId="0" borderId="0" xfId="1" applyNumberFormat="1" applyFont="1" applyAlignment="1">
      <alignment wrapText="1"/>
    </xf>
    <xf numFmtId="0" fontId="13" fillId="0" borderId="1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3" fillId="0" borderId="4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13" fillId="0" borderId="4" xfId="0" applyFont="1" applyBorder="1" applyAlignment="1">
      <alignment wrapText="1"/>
    </xf>
    <xf numFmtId="43" fontId="8" fillId="0" borderId="0" xfId="1" applyFont="1"/>
    <xf numFmtId="0" fontId="7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3" xfId="0" applyFont="1" applyFill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7" fillId="0" borderId="0" xfId="0" applyFont="1" applyAlignment="1">
      <alignment horizontal="right" wrapText="1"/>
    </xf>
    <xf numFmtId="0" fontId="15" fillId="0" borderId="0" xfId="0" applyFont="1" applyAlignment="1">
      <alignment horizontal="center"/>
    </xf>
    <xf numFmtId="0" fontId="15" fillId="0" borderId="0" xfId="0" applyFont="1" applyAlignment="1"/>
    <xf numFmtId="0" fontId="16" fillId="0" borderId="0" xfId="0" applyFont="1" applyAlignment="1">
      <alignment horizontal="center"/>
    </xf>
    <xf numFmtId="0" fontId="3" fillId="0" borderId="0" xfId="0" applyFont="1" applyAlignment="1"/>
    <xf numFmtId="43" fontId="0" fillId="0" borderId="0" xfId="0" applyNumberFormat="1"/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6" fontId="8" fillId="0" borderId="1" xfId="1" applyNumberFormat="1" applyFont="1" applyBorder="1" applyAlignment="1">
      <alignment horizontal="center"/>
    </xf>
    <xf numFmtId="4" fontId="15" fillId="0" borderId="0" xfId="0" applyNumberFormat="1" applyFont="1"/>
    <xf numFmtId="0" fontId="3" fillId="0" borderId="0" xfId="0" applyFont="1" applyAlignment="1">
      <alignment horizontal="left"/>
    </xf>
    <xf numFmtId="49" fontId="4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/>
    <xf numFmtId="43" fontId="4" fillId="2" borderId="1" xfId="1" applyFont="1" applyFill="1" applyBorder="1" applyAlignment="1">
      <alignment horizontal="center"/>
    </xf>
    <xf numFmtId="164" fontId="4" fillId="0" borderId="0" xfId="1" applyNumberFormat="1" applyFont="1" applyBorder="1"/>
    <xf numFmtId="166" fontId="8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0" xfId="0" applyFont="1" applyBorder="1"/>
    <xf numFmtId="164" fontId="4" fillId="0" borderId="1" xfId="1" applyNumberFormat="1" applyFont="1" applyBorder="1" applyAlignment="1">
      <alignment horizontal="right"/>
    </xf>
    <xf numFmtId="0" fontId="4" fillId="0" borderId="5" xfId="0" applyFont="1" applyBorder="1" applyAlignment="1">
      <alignment vertical="center" wrapText="1"/>
    </xf>
    <xf numFmtId="49" fontId="3" fillId="0" borderId="6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13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horizontal="left"/>
    </xf>
    <xf numFmtId="43" fontId="8" fillId="0" borderId="1" xfId="1" applyFont="1" applyBorder="1" applyAlignment="1">
      <alignment horizontal="center"/>
    </xf>
    <xf numFmtId="49" fontId="9" fillId="0" borderId="1" xfId="0" applyNumberFormat="1" applyFont="1" applyBorder="1" applyAlignment="1">
      <alignment horizontal="left"/>
    </xf>
    <xf numFmtId="164" fontId="8" fillId="0" borderId="1" xfId="1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  <xf numFmtId="4" fontId="0" fillId="0" borderId="0" xfId="0" applyNumberFormat="1"/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view="pageBreakPreview" topLeftCell="A22" zoomScaleSheetLayoutView="100" workbookViewId="0">
      <selection activeCell="E24" sqref="E24"/>
    </sheetView>
  </sheetViews>
  <sheetFormatPr defaultColWidth="9.140625" defaultRowHeight="15" x14ac:dyDescent="0.25"/>
  <cols>
    <col min="1" max="1" width="35.28515625" style="2" customWidth="1"/>
    <col min="2" max="2" width="20.28515625" style="2" customWidth="1"/>
    <col min="3" max="3" width="13" style="2" customWidth="1"/>
    <col min="4" max="4" width="14.42578125" style="2" customWidth="1"/>
    <col min="5" max="5" width="14.28515625" style="2" customWidth="1"/>
    <col min="6" max="6" width="13.42578125" style="2" bestFit="1" customWidth="1"/>
    <col min="7" max="9" width="9.140625" style="2"/>
    <col min="10" max="10" width="16.28515625" style="2" customWidth="1"/>
    <col min="11" max="16384" width="9.140625" style="2"/>
  </cols>
  <sheetData>
    <row r="1" spans="1:5" ht="15.75" x14ac:dyDescent="0.25">
      <c r="A1" s="58" t="s">
        <v>11</v>
      </c>
      <c r="B1" s="58"/>
      <c r="C1" s="58"/>
      <c r="D1" s="58"/>
      <c r="E1" s="58"/>
    </row>
    <row r="2" spans="1:5" ht="31.5" customHeight="1" x14ac:dyDescent="0.25">
      <c r="A2" s="59" t="s">
        <v>12</v>
      </c>
      <c r="B2" s="60"/>
      <c r="C2" s="60"/>
      <c r="D2" s="60"/>
      <c r="E2" s="60"/>
    </row>
    <row r="3" spans="1:5" x14ac:dyDescent="0.25">
      <c r="A3" s="61" t="s">
        <v>52</v>
      </c>
      <c r="B3" s="61"/>
      <c r="C3" s="61"/>
      <c r="D3" s="61"/>
      <c r="E3" s="61"/>
    </row>
    <row r="4" spans="1:5" s="1" customFormat="1" ht="15.75" x14ac:dyDescent="0.25">
      <c r="A4" s="5" t="s">
        <v>13</v>
      </c>
      <c r="B4" s="20"/>
      <c r="C4" s="20"/>
      <c r="D4" s="62" t="s">
        <v>40</v>
      </c>
      <c r="E4" s="62"/>
    </row>
    <row r="5" spans="1:5" x14ac:dyDescent="0.25">
      <c r="A5" s="29"/>
      <c r="B5" s="4"/>
      <c r="C5" s="4"/>
      <c r="D5" s="4"/>
      <c r="E5" s="4"/>
    </row>
    <row r="6" spans="1:5" x14ac:dyDescent="0.25">
      <c r="A6" s="49" t="s">
        <v>0</v>
      </c>
      <c r="B6" s="49"/>
      <c r="C6" s="49"/>
      <c r="D6" s="49"/>
      <c r="E6" s="49"/>
    </row>
    <row r="7" spans="1:5" x14ac:dyDescent="0.25">
      <c r="A7" s="57" t="s">
        <v>41</v>
      </c>
      <c r="B7" s="57"/>
      <c r="C7" s="57"/>
      <c r="D7" s="57"/>
      <c r="E7" s="57"/>
    </row>
    <row r="8" spans="1:5" x14ac:dyDescent="0.25">
      <c r="A8" s="52" t="s">
        <v>1</v>
      </c>
      <c r="B8" s="52"/>
      <c r="C8" s="52"/>
      <c r="D8" s="52"/>
      <c r="E8" s="52"/>
    </row>
    <row r="9" spans="1:5" ht="12.75" customHeight="1" x14ac:dyDescent="0.25">
      <c r="A9" s="53" t="s">
        <v>47</v>
      </c>
      <c r="B9" s="53"/>
      <c r="C9" s="53"/>
      <c r="D9" s="53"/>
      <c r="E9" s="53"/>
    </row>
    <row r="10" spans="1:5" ht="22.5" customHeight="1" x14ac:dyDescent="0.25">
      <c r="A10" s="54" t="s">
        <v>14</v>
      </c>
      <c r="B10" s="55"/>
      <c r="C10" s="55"/>
      <c r="D10" s="55"/>
      <c r="E10" s="55"/>
    </row>
    <row r="11" spans="1:5" ht="29.25" customHeight="1" x14ac:dyDescent="0.25">
      <c r="A11" s="49" t="s">
        <v>42</v>
      </c>
      <c r="B11" s="49"/>
      <c r="C11" s="49"/>
      <c r="D11" s="49"/>
      <c r="E11" s="49"/>
    </row>
    <row r="12" spans="1:5" ht="14.25" customHeight="1" x14ac:dyDescent="0.25">
      <c r="A12" s="52" t="s">
        <v>15</v>
      </c>
      <c r="B12" s="56"/>
      <c r="C12" s="56"/>
      <c r="D12" s="56"/>
      <c r="E12" s="56"/>
    </row>
    <row r="13" spans="1:5" ht="19.5" customHeight="1" x14ac:dyDescent="0.25">
      <c r="A13" s="49" t="s">
        <v>22</v>
      </c>
      <c r="B13" s="49"/>
      <c r="C13" s="49"/>
      <c r="D13" s="49"/>
      <c r="E13" s="49"/>
    </row>
    <row r="14" spans="1:5" ht="12.75" customHeight="1" x14ac:dyDescent="0.25">
      <c r="A14" s="52" t="s">
        <v>2</v>
      </c>
      <c r="B14" s="56"/>
      <c r="C14" s="56"/>
      <c r="D14" s="56"/>
      <c r="E14" s="56"/>
    </row>
    <row r="15" spans="1:5" ht="18.75" customHeight="1" x14ac:dyDescent="0.25">
      <c r="A15" s="49" t="s">
        <v>37</v>
      </c>
      <c r="B15" s="49"/>
      <c r="C15" s="49"/>
      <c r="D15" s="49"/>
      <c r="E15" s="49"/>
    </row>
    <row r="16" spans="1:5" ht="14.25" customHeight="1" x14ac:dyDescent="0.25">
      <c r="A16" s="52" t="s">
        <v>16</v>
      </c>
      <c r="B16" s="56"/>
      <c r="C16" s="56"/>
      <c r="D16" s="56"/>
      <c r="E16" s="56"/>
    </row>
    <row r="17" spans="1:10" ht="29.25" customHeight="1" x14ac:dyDescent="0.25">
      <c r="A17" s="49" t="s">
        <v>17</v>
      </c>
      <c r="B17" s="49"/>
      <c r="C17" s="49"/>
      <c r="D17" s="49"/>
      <c r="E17" s="49"/>
    </row>
    <row r="18" spans="1:10" ht="64.5" customHeight="1" x14ac:dyDescent="0.25">
      <c r="A18" s="49" t="s">
        <v>43</v>
      </c>
      <c r="B18" s="49"/>
      <c r="C18" s="49"/>
      <c r="D18" s="49"/>
      <c r="E18" s="49"/>
    </row>
    <row r="19" spans="1:10" ht="30" customHeight="1" x14ac:dyDescent="0.25">
      <c r="A19" s="47" t="s">
        <v>44</v>
      </c>
      <c r="B19" s="47"/>
      <c r="C19" s="47"/>
      <c r="D19" s="47"/>
      <c r="E19" s="47"/>
    </row>
    <row r="20" spans="1:10" x14ac:dyDescent="0.25">
      <c r="A20" s="47"/>
      <c r="B20" s="47"/>
      <c r="C20" s="47"/>
      <c r="D20" s="47"/>
      <c r="E20" s="47"/>
      <c r="F20" s="2">
        <f>1953.9+492.5</f>
        <v>2446.4</v>
      </c>
      <c r="G20" s="2">
        <v>1</v>
      </c>
    </row>
    <row r="21" spans="1:10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10" ht="38.25" x14ac:dyDescent="0.25">
      <c r="A22" s="19" t="s">
        <v>35</v>
      </c>
      <c r="B22" s="9" t="s">
        <v>45</v>
      </c>
      <c r="C22" s="3" t="s">
        <v>4</v>
      </c>
      <c r="D22" s="3">
        <v>14.89</v>
      </c>
      <c r="E22" s="8">
        <f>D22*F20*G20</f>
        <v>36426.896000000001</v>
      </c>
      <c r="J22" s="16"/>
    </row>
    <row r="23" spans="1:10" x14ac:dyDescent="0.25">
      <c r="A23" s="7" t="s">
        <v>32</v>
      </c>
      <c r="B23" s="9" t="s">
        <v>23</v>
      </c>
      <c r="C23" s="3" t="s">
        <v>4</v>
      </c>
      <c r="D23" s="3">
        <v>3.36</v>
      </c>
      <c r="E23" s="8">
        <f>D23*F20*G20</f>
        <v>8219.9040000000005</v>
      </c>
      <c r="J23" s="16"/>
    </row>
    <row r="24" spans="1:10" x14ac:dyDescent="0.25">
      <c r="A24" s="7" t="s">
        <v>25</v>
      </c>
      <c r="B24" s="9" t="s">
        <v>34</v>
      </c>
      <c r="C24" s="3" t="s">
        <v>26</v>
      </c>
      <c r="D24" s="3"/>
      <c r="E24" s="8">
        <f>500+1566.55</f>
        <v>2066.5500000000002</v>
      </c>
      <c r="J24" s="16"/>
    </row>
    <row r="25" spans="1:10" ht="45" x14ac:dyDescent="0.25">
      <c r="A25" s="7" t="s">
        <v>67</v>
      </c>
      <c r="B25" s="9" t="s">
        <v>53</v>
      </c>
      <c r="C25" s="3" t="s">
        <v>36</v>
      </c>
      <c r="D25" s="30">
        <v>127.5</v>
      </c>
      <c r="E25" s="8">
        <v>0</v>
      </c>
      <c r="J25" s="16"/>
    </row>
    <row r="26" spans="1:10" ht="30" x14ac:dyDescent="0.25">
      <c r="A26" s="7" t="s">
        <v>66</v>
      </c>
      <c r="B26" s="9" t="s">
        <v>53</v>
      </c>
      <c r="C26" s="3" t="s">
        <v>36</v>
      </c>
      <c r="D26" s="30">
        <v>32</v>
      </c>
      <c r="E26" s="8">
        <v>0</v>
      </c>
      <c r="J26" s="16"/>
    </row>
    <row r="27" spans="1:10" ht="30" x14ac:dyDescent="0.25">
      <c r="A27" s="7" t="s">
        <v>49</v>
      </c>
      <c r="B27" s="9" t="s">
        <v>38</v>
      </c>
      <c r="C27" s="3" t="s">
        <v>36</v>
      </c>
      <c r="D27" s="3">
        <v>4</v>
      </c>
      <c r="E27" s="8">
        <f>D27*260.07+4200</f>
        <v>5240.28</v>
      </c>
      <c r="J27" s="16"/>
    </row>
    <row r="28" spans="1:10" x14ac:dyDescent="0.25">
      <c r="A28" s="7" t="s">
        <v>48</v>
      </c>
      <c r="B28" s="9" t="s">
        <v>38</v>
      </c>
      <c r="C28" s="3" t="s">
        <v>36</v>
      </c>
      <c r="D28" s="3">
        <v>6</v>
      </c>
      <c r="E28" s="8">
        <f>D28*260.07</f>
        <v>1560.42</v>
      </c>
      <c r="J28" s="16"/>
    </row>
    <row r="29" spans="1:10" x14ac:dyDescent="0.25">
      <c r="A29" s="7" t="s">
        <v>50</v>
      </c>
      <c r="B29" s="9" t="s">
        <v>38</v>
      </c>
      <c r="C29" s="3" t="s">
        <v>26</v>
      </c>
      <c r="D29" s="3"/>
      <c r="E29" s="8">
        <v>60602.36</v>
      </c>
      <c r="J29" s="16"/>
    </row>
    <row r="30" spans="1:10" ht="30" x14ac:dyDescent="0.25">
      <c r="A30" s="7" t="s">
        <v>70</v>
      </c>
      <c r="B30" s="9" t="s">
        <v>38</v>
      </c>
      <c r="C30" s="3" t="s">
        <v>26</v>
      </c>
      <c r="D30" s="3"/>
      <c r="E30" s="8">
        <v>0</v>
      </c>
      <c r="J30" s="16"/>
    </row>
    <row r="31" spans="1:10" ht="21.75" customHeight="1" x14ac:dyDescent="0.25">
      <c r="A31" s="7" t="s">
        <v>71</v>
      </c>
      <c r="B31" s="9" t="s">
        <v>38</v>
      </c>
      <c r="C31" s="3" t="s">
        <v>26</v>
      </c>
      <c r="D31" s="3"/>
      <c r="E31" s="8">
        <v>49914.91</v>
      </c>
      <c r="J31" s="16"/>
    </row>
    <row r="32" spans="1:10" x14ac:dyDescent="0.25">
      <c r="A32" s="26"/>
      <c r="B32" s="9"/>
      <c r="C32" s="3"/>
      <c r="D32" s="3"/>
      <c r="E32" s="8"/>
      <c r="J32" s="16"/>
    </row>
    <row r="33" spans="1:10" s="14" customFormat="1" ht="14.25" x14ac:dyDescent="0.2">
      <c r="A33" s="10" t="s">
        <v>24</v>
      </c>
      <c r="B33" s="11"/>
      <c r="C33" s="12"/>
      <c r="D33" s="12"/>
      <c r="E33" s="13">
        <f>SUM(E22:E32)</f>
        <v>164031.32</v>
      </c>
      <c r="F33" s="15"/>
      <c r="J33" s="15"/>
    </row>
    <row r="34" spans="1:10" ht="31.5" customHeight="1" x14ac:dyDescent="0.25">
      <c r="A34" s="48" t="s">
        <v>72</v>
      </c>
      <c r="B34" s="48"/>
      <c r="C34" s="48"/>
      <c r="D34" s="48"/>
      <c r="E34" s="48"/>
    </row>
    <row r="35" spans="1:10" ht="31.5" customHeight="1" x14ac:dyDescent="0.25">
      <c r="A35" s="49" t="s">
        <v>21</v>
      </c>
      <c r="B35" s="49"/>
      <c r="C35" s="49"/>
      <c r="D35" s="49"/>
      <c r="E35" s="49"/>
    </row>
    <row r="36" spans="1:10" x14ac:dyDescent="0.25">
      <c r="A36" s="49" t="s">
        <v>20</v>
      </c>
      <c r="B36" s="49"/>
      <c r="C36" s="49"/>
      <c r="D36" s="49"/>
      <c r="E36" s="49"/>
      <c r="F36" s="14"/>
      <c r="G36" s="14"/>
      <c r="H36" s="14"/>
      <c r="I36" s="14"/>
      <c r="J36" s="15"/>
    </row>
    <row r="37" spans="1:10" ht="32.25" customHeight="1" x14ac:dyDescent="0.25">
      <c r="A37" s="49" t="s">
        <v>27</v>
      </c>
      <c r="B37" s="49"/>
      <c r="C37" s="49"/>
      <c r="D37" s="49"/>
      <c r="E37" s="49"/>
    </row>
    <row r="38" spans="1:10" x14ac:dyDescent="0.25">
      <c r="A38" s="49" t="s">
        <v>18</v>
      </c>
      <c r="B38" s="49"/>
      <c r="C38" s="49"/>
      <c r="D38" s="49"/>
      <c r="E38" s="49"/>
    </row>
    <row r="39" spans="1:10" x14ac:dyDescent="0.25">
      <c r="A39" s="50" t="s">
        <v>5</v>
      </c>
      <c r="B39" s="50"/>
      <c r="C39" s="50"/>
      <c r="D39" s="50"/>
      <c r="E39" s="50"/>
    </row>
    <row r="40" spans="1:10" x14ac:dyDescent="0.25">
      <c r="A40" s="49" t="s">
        <v>18</v>
      </c>
      <c r="B40" s="49"/>
      <c r="C40" s="49"/>
      <c r="D40" s="49"/>
      <c r="E40" s="49"/>
    </row>
    <row r="41" spans="1:10" x14ac:dyDescent="0.25">
      <c r="A41" s="51" t="s">
        <v>39</v>
      </c>
      <c r="B41" s="51"/>
      <c r="C41" s="51"/>
      <c r="D41" s="51"/>
      <c r="E41" s="51"/>
    </row>
    <row r="42" spans="1:10" x14ac:dyDescent="0.25">
      <c r="B42" s="46" t="s">
        <v>19</v>
      </c>
      <c r="C42" s="46"/>
      <c r="D42" s="46"/>
      <c r="E42" s="6" t="s">
        <v>6</v>
      </c>
    </row>
    <row r="43" spans="1:10" x14ac:dyDescent="0.25">
      <c r="A43" s="28"/>
      <c r="B43" s="28"/>
      <c r="C43" s="28"/>
      <c r="D43" s="28"/>
      <c r="E43" s="28"/>
    </row>
    <row r="44" spans="1:10" x14ac:dyDescent="0.25">
      <c r="A44" s="51" t="s">
        <v>46</v>
      </c>
      <c r="B44" s="51"/>
      <c r="C44" s="51"/>
      <c r="D44" s="51"/>
      <c r="E44" s="51"/>
    </row>
    <row r="45" spans="1:10" x14ac:dyDescent="0.25">
      <c r="B45" s="46" t="s">
        <v>19</v>
      </c>
      <c r="C45" s="46"/>
      <c r="D45" s="46"/>
      <c r="E45" s="6" t="s">
        <v>6</v>
      </c>
    </row>
    <row r="47" spans="1:10" x14ac:dyDescent="0.25">
      <c r="A47" s="17" t="s">
        <v>57</v>
      </c>
    </row>
    <row r="48" spans="1:10" x14ac:dyDescent="0.25">
      <c r="A48" s="17" t="s">
        <v>55</v>
      </c>
    </row>
    <row r="49" spans="1:7" x14ac:dyDescent="0.25">
      <c r="A49" s="14" t="s">
        <v>28</v>
      </c>
      <c r="B49" s="21"/>
    </row>
    <row r="50" spans="1:7" x14ac:dyDescent="0.25">
      <c r="A50" s="2" t="s">
        <v>33</v>
      </c>
      <c r="B50" s="25">
        <v>0</v>
      </c>
    </row>
    <row r="51" spans="1:7" x14ac:dyDescent="0.25">
      <c r="A51" s="18" t="s">
        <v>51</v>
      </c>
      <c r="B51" s="22"/>
    </row>
    <row r="52" spans="1:7" x14ac:dyDescent="0.25">
      <c r="A52" s="2" t="s">
        <v>31</v>
      </c>
      <c r="B52" s="22">
        <v>0</v>
      </c>
    </row>
    <row r="53" spans="1:7" x14ac:dyDescent="0.25">
      <c r="A53" s="2" t="s">
        <v>54</v>
      </c>
      <c r="B53" s="22">
        <v>9987.9</v>
      </c>
      <c r="G53" s="2" t="s">
        <v>56</v>
      </c>
    </row>
    <row r="54" spans="1:7" ht="30" x14ac:dyDescent="0.25">
      <c r="A54" s="27" t="s">
        <v>30</v>
      </c>
      <c r="B54" s="22">
        <f>E33</f>
        <v>164031.32</v>
      </c>
    </row>
    <row r="55" spans="1:7" ht="29.25" x14ac:dyDescent="0.25">
      <c r="A55" s="23" t="s">
        <v>29</v>
      </c>
      <c r="B55" s="24">
        <f>B50+B52+B53-B54</f>
        <v>-154043.42000000001</v>
      </c>
    </row>
    <row r="57" spans="1:7" x14ac:dyDescent="0.25">
      <c r="A57" s="2" t="s">
        <v>68</v>
      </c>
    </row>
    <row r="58" spans="1:7" ht="30" x14ac:dyDescent="0.25">
      <c r="A58" s="31" t="s">
        <v>69</v>
      </c>
      <c r="B58" s="41">
        <f>33158.93+8322.24+18389.84</f>
        <v>59871.009999999995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5:D45"/>
    <mergeCell ref="A20:E20"/>
    <mergeCell ref="A34:E34"/>
    <mergeCell ref="A35:E35"/>
    <mergeCell ref="A36:E36"/>
    <mergeCell ref="A37:E37"/>
    <mergeCell ref="A38:E38"/>
    <mergeCell ref="A39:E39"/>
    <mergeCell ref="A40:E40"/>
    <mergeCell ref="A41:E41"/>
    <mergeCell ref="B42:D42"/>
    <mergeCell ref="A44:E44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view="pageBreakPreview" topLeftCell="A22" zoomScaleSheetLayoutView="100" workbookViewId="0">
      <selection activeCell="E26" sqref="E26"/>
    </sheetView>
  </sheetViews>
  <sheetFormatPr defaultColWidth="9.140625" defaultRowHeight="15" x14ac:dyDescent="0.25"/>
  <cols>
    <col min="1" max="1" width="35.28515625" style="2" customWidth="1"/>
    <col min="2" max="2" width="20.28515625" style="2" customWidth="1"/>
    <col min="3" max="3" width="13" style="2" customWidth="1"/>
    <col min="4" max="4" width="14.42578125" style="2" customWidth="1"/>
    <col min="5" max="5" width="14.28515625" style="2" customWidth="1"/>
    <col min="6" max="6" width="13.42578125" style="2" bestFit="1" customWidth="1"/>
    <col min="7" max="7" width="12.140625" style="2" bestFit="1" customWidth="1"/>
    <col min="8" max="9" width="9.140625" style="2"/>
    <col min="10" max="10" width="16.28515625" style="2" customWidth="1"/>
    <col min="11" max="16384" width="9.140625" style="2"/>
  </cols>
  <sheetData>
    <row r="1" spans="1:5" ht="15.75" x14ac:dyDescent="0.25">
      <c r="A1" s="58" t="s">
        <v>11</v>
      </c>
      <c r="B1" s="58"/>
      <c r="C1" s="58"/>
      <c r="D1" s="58"/>
      <c r="E1" s="58"/>
    </row>
    <row r="2" spans="1:5" ht="31.5" customHeight="1" x14ac:dyDescent="0.25">
      <c r="A2" s="59" t="s">
        <v>12</v>
      </c>
      <c r="B2" s="60"/>
      <c r="C2" s="60"/>
      <c r="D2" s="60"/>
      <c r="E2" s="60"/>
    </row>
    <row r="3" spans="1:5" x14ac:dyDescent="0.25">
      <c r="A3" s="61" t="s">
        <v>59</v>
      </c>
      <c r="B3" s="61"/>
      <c r="C3" s="61"/>
      <c r="D3" s="61"/>
      <c r="E3" s="61"/>
    </row>
    <row r="4" spans="1:5" s="1" customFormat="1" ht="15.75" customHeight="1" x14ac:dyDescent="0.25">
      <c r="A4" s="5" t="s">
        <v>13</v>
      </c>
      <c r="B4" s="20"/>
      <c r="C4" s="20"/>
      <c r="D4" s="39"/>
      <c r="E4" s="34" t="s">
        <v>60</v>
      </c>
    </row>
    <row r="5" spans="1:5" x14ac:dyDescent="0.25">
      <c r="A5" s="33"/>
      <c r="B5" s="4"/>
      <c r="C5" s="4"/>
      <c r="D5" s="4"/>
      <c r="E5" s="4"/>
    </row>
    <row r="6" spans="1:5" x14ac:dyDescent="0.25">
      <c r="A6" s="49" t="s">
        <v>0</v>
      </c>
      <c r="B6" s="49"/>
      <c r="C6" s="49"/>
      <c r="D6" s="49"/>
      <c r="E6" s="49"/>
    </row>
    <row r="7" spans="1:5" x14ac:dyDescent="0.25">
      <c r="A7" s="57" t="s">
        <v>41</v>
      </c>
      <c r="B7" s="57"/>
      <c r="C7" s="57"/>
      <c r="D7" s="57"/>
      <c r="E7" s="57"/>
    </row>
    <row r="8" spans="1:5" x14ac:dyDescent="0.25">
      <c r="A8" s="52" t="s">
        <v>1</v>
      </c>
      <c r="B8" s="52"/>
      <c r="C8" s="52"/>
      <c r="D8" s="52"/>
      <c r="E8" s="52"/>
    </row>
    <row r="9" spans="1:5" ht="12.75" customHeight="1" x14ac:dyDescent="0.25">
      <c r="A9" s="53" t="s">
        <v>47</v>
      </c>
      <c r="B9" s="53"/>
      <c r="C9" s="53"/>
      <c r="D9" s="53"/>
      <c r="E9" s="53"/>
    </row>
    <row r="10" spans="1:5" ht="22.5" customHeight="1" x14ac:dyDescent="0.25">
      <c r="A10" s="54" t="s">
        <v>14</v>
      </c>
      <c r="B10" s="55"/>
      <c r="C10" s="55"/>
      <c r="D10" s="55"/>
      <c r="E10" s="55"/>
    </row>
    <row r="11" spans="1:5" ht="29.25" customHeight="1" x14ac:dyDescent="0.25">
      <c r="A11" s="49" t="s">
        <v>42</v>
      </c>
      <c r="B11" s="49"/>
      <c r="C11" s="49"/>
      <c r="D11" s="49"/>
      <c r="E11" s="49"/>
    </row>
    <row r="12" spans="1:5" ht="14.25" customHeight="1" x14ac:dyDescent="0.25">
      <c r="A12" s="52" t="s">
        <v>15</v>
      </c>
      <c r="B12" s="56"/>
      <c r="C12" s="56"/>
      <c r="D12" s="56"/>
      <c r="E12" s="56"/>
    </row>
    <row r="13" spans="1:5" ht="19.5" customHeight="1" x14ac:dyDescent="0.25">
      <c r="A13" s="49" t="s">
        <v>22</v>
      </c>
      <c r="B13" s="49"/>
      <c r="C13" s="49"/>
      <c r="D13" s="49"/>
      <c r="E13" s="49"/>
    </row>
    <row r="14" spans="1:5" ht="12.75" customHeight="1" x14ac:dyDescent="0.25">
      <c r="A14" s="52" t="s">
        <v>2</v>
      </c>
      <c r="B14" s="56"/>
      <c r="C14" s="56"/>
      <c r="D14" s="56"/>
      <c r="E14" s="56"/>
    </row>
    <row r="15" spans="1:5" ht="18.75" customHeight="1" x14ac:dyDescent="0.25">
      <c r="A15" s="49" t="s">
        <v>37</v>
      </c>
      <c r="B15" s="49"/>
      <c r="C15" s="49"/>
      <c r="D15" s="49"/>
      <c r="E15" s="49"/>
    </row>
    <row r="16" spans="1:5" ht="14.25" customHeight="1" x14ac:dyDescent="0.25">
      <c r="A16" s="52" t="s">
        <v>16</v>
      </c>
      <c r="B16" s="56"/>
      <c r="C16" s="56"/>
      <c r="D16" s="56"/>
      <c r="E16" s="56"/>
    </row>
    <row r="17" spans="1:10" ht="29.25" customHeight="1" x14ac:dyDescent="0.25">
      <c r="A17" s="49" t="s">
        <v>17</v>
      </c>
      <c r="B17" s="49"/>
      <c r="C17" s="49"/>
      <c r="D17" s="49"/>
      <c r="E17" s="49"/>
    </row>
    <row r="18" spans="1:10" ht="64.5" customHeight="1" x14ac:dyDescent="0.25">
      <c r="A18" s="49" t="s">
        <v>43</v>
      </c>
      <c r="B18" s="49"/>
      <c r="C18" s="49"/>
      <c r="D18" s="49"/>
      <c r="E18" s="49"/>
    </row>
    <row r="19" spans="1:10" ht="30" customHeight="1" x14ac:dyDescent="0.25">
      <c r="A19" s="47" t="s">
        <v>44</v>
      </c>
      <c r="B19" s="47"/>
      <c r="C19" s="47"/>
      <c r="D19" s="47"/>
      <c r="E19" s="47"/>
    </row>
    <row r="20" spans="1:10" x14ac:dyDescent="0.25">
      <c r="A20" s="47"/>
      <c r="B20" s="47"/>
      <c r="C20" s="47"/>
      <c r="D20" s="47"/>
      <c r="E20" s="47"/>
      <c r="F20" s="2">
        <f>1953.9+492.5</f>
        <v>2446.4</v>
      </c>
      <c r="G20" s="2">
        <v>3</v>
      </c>
    </row>
    <row r="21" spans="1:10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10" ht="38.25" x14ac:dyDescent="0.25">
      <c r="A22" s="19" t="s">
        <v>35</v>
      </c>
      <c r="B22" s="9" t="s">
        <v>45</v>
      </c>
      <c r="C22" s="3" t="s">
        <v>4</v>
      </c>
      <c r="D22" s="3">
        <v>14.89</v>
      </c>
      <c r="E22" s="8">
        <f>D22*F20*G20</f>
        <v>109280.68799999999</v>
      </c>
      <c r="J22" s="16"/>
    </row>
    <row r="23" spans="1:10" x14ac:dyDescent="0.25">
      <c r="A23" s="7" t="s">
        <v>32</v>
      </c>
      <c r="B23" s="9" t="s">
        <v>23</v>
      </c>
      <c r="C23" s="3" t="s">
        <v>4</v>
      </c>
      <c r="D23" s="3">
        <v>3.36</v>
      </c>
      <c r="E23" s="8">
        <f>D23*F20*G20</f>
        <v>24659.712</v>
      </c>
      <c r="J23" s="16"/>
    </row>
    <row r="24" spans="1:10" x14ac:dyDescent="0.25">
      <c r="A24" s="7" t="s">
        <v>25</v>
      </c>
      <c r="B24" s="9" t="s">
        <v>58</v>
      </c>
      <c r="C24" s="3" t="s">
        <v>26</v>
      </c>
      <c r="D24" s="3"/>
      <c r="E24" s="8">
        <v>4989.57</v>
      </c>
      <c r="J24" s="16"/>
    </row>
    <row r="25" spans="1:10" x14ac:dyDescent="0.25">
      <c r="A25" s="7" t="s">
        <v>61</v>
      </c>
      <c r="B25" s="9" t="s">
        <v>62</v>
      </c>
      <c r="C25" s="3" t="s">
        <v>26</v>
      </c>
      <c r="D25" s="30"/>
      <c r="E25" s="8">
        <v>55218.26</v>
      </c>
      <c r="J25" s="16"/>
    </row>
    <row r="26" spans="1:10" x14ac:dyDescent="0.25">
      <c r="A26" s="7" t="s">
        <v>64</v>
      </c>
      <c r="B26" s="9" t="s">
        <v>63</v>
      </c>
      <c r="C26" s="3" t="s">
        <v>26</v>
      </c>
      <c r="D26" s="3"/>
      <c r="E26" s="8">
        <v>6951.61</v>
      </c>
      <c r="J26" s="16"/>
    </row>
    <row r="27" spans="1:10" x14ac:dyDescent="0.25">
      <c r="A27" s="40" t="s">
        <v>73</v>
      </c>
      <c r="B27" s="9" t="s">
        <v>76</v>
      </c>
      <c r="C27" s="3" t="s">
        <v>26</v>
      </c>
      <c r="D27" s="3"/>
      <c r="E27" s="8">
        <v>33363.730000000003</v>
      </c>
      <c r="J27" s="16"/>
    </row>
    <row r="28" spans="1:10" x14ac:dyDescent="0.25">
      <c r="A28" s="7" t="s">
        <v>65</v>
      </c>
      <c r="B28" s="9" t="s">
        <v>76</v>
      </c>
      <c r="C28" s="3" t="s">
        <v>26</v>
      </c>
      <c r="D28" s="3"/>
      <c r="E28" s="8">
        <v>28204.35</v>
      </c>
      <c r="J28" s="16"/>
    </row>
    <row r="29" spans="1:10" x14ac:dyDescent="0.25">
      <c r="A29" s="26"/>
      <c r="B29" s="9"/>
      <c r="C29" s="3"/>
      <c r="D29" s="3"/>
      <c r="E29" s="8"/>
      <c r="J29" s="16"/>
    </row>
    <row r="30" spans="1:10" s="14" customFormat="1" ht="14.25" x14ac:dyDescent="0.2">
      <c r="A30" s="10" t="s">
        <v>24</v>
      </c>
      <c r="B30" s="11"/>
      <c r="C30" s="12"/>
      <c r="D30" s="12"/>
      <c r="E30" s="13">
        <f>SUM(E22:E29)</f>
        <v>262667.92</v>
      </c>
      <c r="F30" s="15"/>
      <c r="J30" s="15"/>
    </row>
    <row r="31" spans="1:10" ht="31.5" customHeight="1" x14ac:dyDescent="0.25">
      <c r="A31" s="48" t="s">
        <v>74</v>
      </c>
      <c r="B31" s="48"/>
      <c r="C31" s="48"/>
      <c r="D31" s="48"/>
      <c r="E31" s="48"/>
    </row>
    <row r="32" spans="1:10" ht="31.5" customHeight="1" x14ac:dyDescent="0.25">
      <c r="A32" s="49" t="s">
        <v>21</v>
      </c>
      <c r="B32" s="49"/>
      <c r="C32" s="49"/>
      <c r="D32" s="49"/>
      <c r="E32" s="49"/>
    </row>
    <row r="33" spans="1:10" x14ac:dyDescent="0.25">
      <c r="A33" s="49" t="s">
        <v>20</v>
      </c>
      <c r="B33" s="49"/>
      <c r="C33" s="49"/>
      <c r="D33" s="49"/>
      <c r="E33" s="49"/>
      <c r="F33" s="14"/>
      <c r="G33" s="14"/>
      <c r="H33" s="14"/>
      <c r="I33" s="14"/>
      <c r="J33" s="15"/>
    </row>
    <row r="34" spans="1:10" ht="32.25" customHeight="1" x14ac:dyDescent="0.25">
      <c r="A34" s="49" t="s">
        <v>27</v>
      </c>
      <c r="B34" s="49"/>
      <c r="C34" s="49"/>
      <c r="D34" s="49"/>
      <c r="E34" s="49"/>
    </row>
    <row r="35" spans="1:10" x14ac:dyDescent="0.25">
      <c r="A35" s="49" t="s">
        <v>18</v>
      </c>
      <c r="B35" s="49"/>
      <c r="C35" s="49"/>
      <c r="D35" s="49"/>
      <c r="E35" s="49"/>
    </row>
    <row r="36" spans="1:10" x14ac:dyDescent="0.25">
      <c r="A36" s="50" t="s">
        <v>5</v>
      </c>
      <c r="B36" s="50"/>
      <c r="C36" s="50"/>
      <c r="D36" s="50"/>
      <c r="E36" s="50"/>
    </row>
    <row r="37" spans="1:10" x14ac:dyDescent="0.25">
      <c r="A37" s="49" t="s">
        <v>18</v>
      </c>
      <c r="B37" s="49"/>
      <c r="C37" s="49"/>
      <c r="D37" s="49"/>
      <c r="E37" s="49"/>
    </row>
    <row r="38" spans="1:10" x14ac:dyDescent="0.25">
      <c r="A38" s="51" t="s">
        <v>39</v>
      </c>
      <c r="B38" s="51"/>
      <c r="C38" s="51"/>
      <c r="D38" s="51"/>
      <c r="E38" s="51"/>
    </row>
    <row r="39" spans="1:10" x14ac:dyDescent="0.25">
      <c r="B39" s="46" t="s">
        <v>19</v>
      </c>
      <c r="C39" s="46"/>
      <c r="D39" s="46"/>
      <c r="E39" s="6" t="s">
        <v>6</v>
      </c>
    </row>
    <row r="40" spans="1:10" x14ac:dyDescent="0.25">
      <c r="A40" s="32"/>
      <c r="B40" s="32"/>
      <c r="C40" s="32"/>
      <c r="D40" s="32"/>
      <c r="E40" s="32"/>
    </row>
    <row r="41" spans="1:10" x14ac:dyDescent="0.25">
      <c r="A41" s="51" t="s">
        <v>46</v>
      </c>
      <c r="B41" s="51"/>
      <c r="C41" s="51"/>
      <c r="D41" s="51"/>
      <c r="E41" s="51"/>
    </row>
    <row r="42" spans="1:10" x14ac:dyDescent="0.25">
      <c r="B42" s="46" t="s">
        <v>19</v>
      </c>
      <c r="C42" s="46"/>
      <c r="D42" s="46"/>
      <c r="E42" s="6" t="s">
        <v>6</v>
      </c>
    </row>
    <row r="44" spans="1:10" x14ac:dyDescent="0.25">
      <c r="A44" s="17" t="s">
        <v>57</v>
      </c>
    </row>
    <row r="45" spans="1:10" x14ac:dyDescent="0.25">
      <c r="A45" s="17" t="s">
        <v>55</v>
      </c>
    </row>
    <row r="46" spans="1:10" x14ac:dyDescent="0.25">
      <c r="A46" s="14" t="s">
        <v>28</v>
      </c>
      <c r="B46" s="21"/>
    </row>
    <row r="47" spans="1:10" x14ac:dyDescent="0.25">
      <c r="A47" s="2" t="s">
        <v>33</v>
      </c>
      <c r="B47" s="24">
        <f>'1кв'!B55</f>
        <v>-154043.42000000001</v>
      </c>
    </row>
    <row r="48" spans="1:10" x14ac:dyDescent="0.25">
      <c r="A48" s="18" t="s">
        <v>75</v>
      </c>
      <c r="B48" s="22"/>
    </row>
    <row r="49" spans="1:7" x14ac:dyDescent="0.25">
      <c r="A49" s="2" t="s">
        <v>31</v>
      </c>
      <c r="B49" s="22">
        <v>106946.67</v>
      </c>
    </row>
    <row r="50" spans="1:7" x14ac:dyDescent="0.25">
      <c r="A50" s="2" t="s">
        <v>54</v>
      </c>
      <c r="B50" s="22">
        <v>29963.7</v>
      </c>
      <c r="G50" s="16">
        <f>B50+'1кв'!B53</f>
        <v>39951.599999999999</v>
      </c>
    </row>
    <row r="51" spans="1:7" ht="30" x14ac:dyDescent="0.25">
      <c r="A51" s="31" t="s">
        <v>30</v>
      </c>
      <c r="B51" s="22">
        <f>E30</f>
        <v>262667.92</v>
      </c>
    </row>
    <row r="52" spans="1:7" ht="18.75" customHeight="1" x14ac:dyDescent="0.25">
      <c r="A52" s="23" t="s">
        <v>29</v>
      </c>
      <c r="B52" s="24">
        <f>B47+B49+B50-B51</f>
        <v>-279800.96999999997</v>
      </c>
    </row>
  </sheetData>
  <mergeCells count="29">
    <mergeCell ref="A1:E1"/>
    <mergeCell ref="A2:E2"/>
    <mergeCell ref="A3:E3"/>
    <mergeCell ref="A6:E6"/>
    <mergeCell ref="A7:E7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2:D42"/>
    <mergeCell ref="A20:E20"/>
    <mergeCell ref="A31:E31"/>
    <mergeCell ref="A32:E32"/>
    <mergeCell ref="A33:E33"/>
    <mergeCell ref="A34:E34"/>
    <mergeCell ref="A35:E35"/>
    <mergeCell ref="A36:E36"/>
    <mergeCell ref="A37:E37"/>
    <mergeCell ref="A38:E38"/>
    <mergeCell ref="B39:D39"/>
    <mergeCell ref="A41:E41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view="pageBreakPreview" topLeftCell="A22" zoomScaleSheetLayoutView="100" workbookViewId="0">
      <selection activeCell="E25" sqref="E25"/>
    </sheetView>
  </sheetViews>
  <sheetFormatPr defaultColWidth="9.140625" defaultRowHeight="15" x14ac:dyDescent="0.25"/>
  <cols>
    <col min="1" max="1" width="35.28515625" style="2" customWidth="1"/>
    <col min="2" max="2" width="20.28515625" style="2" customWidth="1"/>
    <col min="3" max="3" width="13" style="2" customWidth="1"/>
    <col min="4" max="4" width="14.42578125" style="2" customWidth="1"/>
    <col min="5" max="5" width="14.28515625" style="2" customWidth="1"/>
    <col min="6" max="6" width="13.42578125" style="2" bestFit="1" customWidth="1"/>
    <col min="7" max="7" width="12.140625" style="2" bestFit="1" customWidth="1"/>
    <col min="8" max="9" width="9.140625" style="2"/>
    <col min="10" max="10" width="16.28515625" style="2" customWidth="1"/>
    <col min="11" max="16384" width="9.140625" style="2"/>
  </cols>
  <sheetData>
    <row r="1" spans="1:5" ht="15.75" x14ac:dyDescent="0.25">
      <c r="A1" s="58" t="s">
        <v>11</v>
      </c>
      <c r="B1" s="58"/>
      <c r="C1" s="58"/>
      <c r="D1" s="58"/>
      <c r="E1" s="58"/>
    </row>
    <row r="2" spans="1:5" ht="31.5" customHeight="1" x14ac:dyDescent="0.25">
      <c r="A2" s="59" t="s">
        <v>12</v>
      </c>
      <c r="B2" s="60"/>
      <c r="C2" s="60"/>
      <c r="D2" s="60"/>
      <c r="E2" s="60"/>
    </row>
    <row r="3" spans="1:5" x14ac:dyDescent="0.25">
      <c r="A3" s="61" t="s">
        <v>77</v>
      </c>
      <c r="B3" s="61"/>
      <c r="C3" s="61"/>
      <c r="D3" s="61"/>
      <c r="E3" s="61"/>
    </row>
    <row r="4" spans="1:5" s="1" customFormat="1" ht="15.75" customHeight="1" x14ac:dyDescent="0.25">
      <c r="A4" s="5" t="s">
        <v>13</v>
      </c>
      <c r="B4" s="20"/>
      <c r="C4" s="20"/>
      <c r="D4" s="39"/>
      <c r="E4" s="35" t="s">
        <v>78</v>
      </c>
    </row>
    <row r="5" spans="1:5" x14ac:dyDescent="0.25">
      <c r="A5" s="38"/>
      <c r="B5" s="4"/>
      <c r="C5" s="4"/>
      <c r="D5" s="4"/>
      <c r="E5" s="4"/>
    </row>
    <row r="6" spans="1:5" x14ac:dyDescent="0.25">
      <c r="A6" s="49" t="s">
        <v>0</v>
      </c>
      <c r="B6" s="49"/>
      <c r="C6" s="49"/>
      <c r="D6" s="49"/>
      <c r="E6" s="49"/>
    </row>
    <row r="7" spans="1:5" x14ac:dyDescent="0.25">
      <c r="A7" s="57" t="s">
        <v>41</v>
      </c>
      <c r="B7" s="57"/>
      <c r="C7" s="57"/>
      <c r="D7" s="57"/>
      <c r="E7" s="57"/>
    </row>
    <row r="8" spans="1:5" x14ac:dyDescent="0.25">
      <c r="A8" s="52" t="s">
        <v>1</v>
      </c>
      <c r="B8" s="52"/>
      <c r="C8" s="52"/>
      <c r="D8" s="52"/>
      <c r="E8" s="52"/>
    </row>
    <row r="9" spans="1:5" ht="12.75" customHeight="1" x14ac:dyDescent="0.25">
      <c r="A9" s="53" t="s">
        <v>47</v>
      </c>
      <c r="B9" s="53"/>
      <c r="C9" s="53"/>
      <c r="D9" s="53"/>
      <c r="E9" s="53"/>
    </row>
    <row r="10" spans="1:5" ht="22.5" customHeight="1" x14ac:dyDescent="0.25">
      <c r="A10" s="54" t="s">
        <v>14</v>
      </c>
      <c r="B10" s="55"/>
      <c r="C10" s="55"/>
      <c r="D10" s="55"/>
      <c r="E10" s="55"/>
    </row>
    <row r="11" spans="1:5" ht="29.25" customHeight="1" x14ac:dyDescent="0.25">
      <c r="A11" s="49" t="s">
        <v>42</v>
      </c>
      <c r="B11" s="49"/>
      <c r="C11" s="49"/>
      <c r="D11" s="49"/>
      <c r="E11" s="49"/>
    </row>
    <row r="12" spans="1:5" ht="14.25" customHeight="1" x14ac:dyDescent="0.25">
      <c r="A12" s="52" t="s">
        <v>15</v>
      </c>
      <c r="B12" s="56"/>
      <c r="C12" s="56"/>
      <c r="D12" s="56"/>
      <c r="E12" s="56"/>
    </row>
    <row r="13" spans="1:5" ht="19.5" customHeight="1" x14ac:dyDescent="0.25">
      <c r="A13" s="49" t="s">
        <v>22</v>
      </c>
      <c r="B13" s="49"/>
      <c r="C13" s="49"/>
      <c r="D13" s="49"/>
      <c r="E13" s="49"/>
    </row>
    <row r="14" spans="1:5" ht="12.75" customHeight="1" x14ac:dyDescent="0.25">
      <c r="A14" s="52" t="s">
        <v>2</v>
      </c>
      <c r="B14" s="56"/>
      <c r="C14" s="56"/>
      <c r="D14" s="56"/>
      <c r="E14" s="56"/>
    </row>
    <row r="15" spans="1:5" ht="18.75" customHeight="1" x14ac:dyDescent="0.25">
      <c r="A15" s="49" t="s">
        <v>37</v>
      </c>
      <c r="B15" s="49"/>
      <c r="C15" s="49"/>
      <c r="D15" s="49"/>
      <c r="E15" s="49"/>
    </row>
    <row r="16" spans="1:5" ht="14.25" customHeight="1" x14ac:dyDescent="0.25">
      <c r="A16" s="52" t="s">
        <v>16</v>
      </c>
      <c r="B16" s="56"/>
      <c r="C16" s="56"/>
      <c r="D16" s="56"/>
      <c r="E16" s="56"/>
    </row>
    <row r="17" spans="1:10" ht="29.25" customHeight="1" x14ac:dyDescent="0.25">
      <c r="A17" s="49" t="s">
        <v>17</v>
      </c>
      <c r="B17" s="49"/>
      <c r="C17" s="49"/>
      <c r="D17" s="49"/>
      <c r="E17" s="49"/>
    </row>
    <row r="18" spans="1:10" ht="64.5" customHeight="1" x14ac:dyDescent="0.25">
      <c r="A18" s="49" t="s">
        <v>43</v>
      </c>
      <c r="B18" s="49"/>
      <c r="C18" s="49"/>
      <c r="D18" s="49"/>
      <c r="E18" s="49"/>
    </row>
    <row r="19" spans="1:10" ht="30" customHeight="1" x14ac:dyDescent="0.25">
      <c r="A19" s="47" t="s">
        <v>44</v>
      </c>
      <c r="B19" s="47"/>
      <c r="C19" s="47"/>
      <c r="D19" s="47"/>
      <c r="E19" s="47"/>
    </row>
    <row r="20" spans="1:10" x14ac:dyDescent="0.25">
      <c r="A20" s="47"/>
      <c r="B20" s="47"/>
      <c r="C20" s="47"/>
      <c r="D20" s="47"/>
      <c r="E20" s="47"/>
      <c r="F20" s="2">
        <f>1953.9+492.5</f>
        <v>2446.4</v>
      </c>
      <c r="G20" s="2">
        <v>3</v>
      </c>
    </row>
    <row r="21" spans="1:10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10" ht="38.25" x14ac:dyDescent="0.25">
      <c r="A22" s="19" t="s">
        <v>35</v>
      </c>
      <c r="B22" s="9" t="s">
        <v>45</v>
      </c>
      <c r="C22" s="3" t="s">
        <v>4</v>
      </c>
      <c r="D22" s="3">
        <v>14.89</v>
      </c>
      <c r="E22" s="8">
        <f>D22*F20*G20</f>
        <v>109280.68799999999</v>
      </c>
      <c r="J22" s="16"/>
    </row>
    <row r="23" spans="1:10" x14ac:dyDescent="0.25">
      <c r="A23" s="7" t="s">
        <v>32</v>
      </c>
      <c r="B23" s="9" t="s">
        <v>23</v>
      </c>
      <c r="C23" s="3" t="s">
        <v>4</v>
      </c>
      <c r="D23" s="3">
        <v>3.36</v>
      </c>
      <c r="E23" s="8">
        <f>D23*F20*G20</f>
        <v>24659.712</v>
      </c>
      <c r="J23" s="16"/>
    </row>
    <row r="24" spans="1:10" x14ac:dyDescent="0.25">
      <c r="A24" s="7" t="s">
        <v>25</v>
      </c>
      <c r="B24" s="9" t="s">
        <v>79</v>
      </c>
      <c r="C24" s="3" t="s">
        <v>26</v>
      </c>
      <c r="D24" s="3"/>
      <c r="E24" s="8">
        <f>1347.61+250</f>
        <v>1597.61</v>
      </c>
      <c r="J24" s="16"/>
    </row>
    <row r="25" spans="1:10" x14ac:dyDescent="0.25">
      <c r="A25" s="7" t="s">
        <v>80</v>
      </c>
      <c r="B25" s="9" t="s">
        <v>82</v>
      </c>
      <c r="C25" s="3" t="s">
        <v>26</v>
      </c>
      <c r="D25" s="30"/>
      <c r="E25" s="8">
        <v>8575.4</v>
      </c>
      <c r="J25" s="16"/>
    </row>
    <row r="26" spans="1:10" ht="30" x14ac:dyDescent="0.25">
      <c r="A26" s="7" t="s">
        <v>81</v>
      </c>
      <c r="B26" s="9" t="s">
        <v>83</v>
      </c>
      <c r="C26" s="3" t="s">
        <v>26</v>
      </c>
      <c r="D26" s="3"/>
      <c r="E26" s="8">
        <v>9563.6200000000008</v>
      </c>
      <c r="J26" s="16"/>
    </row>
    <row r="27" spans="1:10" ht="30.75" customHeight="1" x14ac:dyDescent="0.25">
      <c r="A27" s="40" t="s">
        <v>84</v>
      </c>
      <c r="B27" s="9" t="s">
        <v>83</v>
      </c>
      <c r="C27" s="3" t="s">
        <v>26</v>
      </c>
      <c r="D27" s="3"/>
      <c r="E27" s="8">
        <v>9832.2800000000007</v>
      </c>
      <c r="J27" s="16"/>
    </row>
    <row r="28" spans="1:10" x14ac:dyDescent="0.25">
      <c r="A28" s="26"/>
      <c r="B28" s="9"/>
      <c r="C28" s="3"/>
      <c r="D28" s="3"/>
      <c r="E28" s="8"/>
      <c r="J28" s="16"/>
    </row>
    <row r="29" spans="1:10" s="14" customFormat="1" ht="14.25" x14ac:dyDescent="0.2">
      <c r="A29" s="10" t="s">
        <v>24</v>
      </c>
      <c r="B29" s="11"/>
      <c r="C29" s="12"/>
      <c r="D29" s="12"/>
      <c r="E29" s="13">
        <f>SUM(E22:E28)</f>
        <v>163509.30999999997</v>
      </c>
      <c r="F29" s="15"/>
      <c r="J29" s="15"/>
    </row>
    <row r="30" spans="1:10" ht="31.5" customHeight="1" x14ac:dyDescent="0.25">
      <c r="A30" s="48" t="s">
        <v>85</v>
      </c>
      <c r="B30" s="48"/>
      <c r="C30" s="48"/>
      <c r="D30" s="48"/>
      <c r="E30" s="48"/>
    </row>
    <row r="31" spans="1:10" ht="31.5" customHeight="1" x14ac:dyDescent="0.25">
      <c r="A31" s="49" t="s">
        <v>21</v>
      </c>
      <c r="B31" s="49"/>
      <c r="C31" s="49"/>
      <c r="D31" s="49"/>
      <c r="E31" s="49"/>
    </row>
    <row r="32" spans="1:10" x14ac:dyDescent="0.25">
      <c r="A32" s="49" t="s">
        <v>20</v>
      </c>
      <c r="B32" s="49"/>
      <c r="C32" s="49"/>
      <c r="D32" s="49"/>
      <c r="E32" s="49"/>
      <c r="F32" s="14"/>
      <c r="G32" s="14"/>
      <c r="H32" s="14"/>
      <c r="I32" s="14"/>
      <c r="J32" s="15"/>
    </row>
    <row r="33" spans="1:5" ht="32.25" customHeight="1" x14ac:dyDescent="0.25">
      <c r="A33" s="49" t="s">
        <v>27</v>
      </c>
      <c r="B33" s="49"/>
      <c r="C33" s="49"/>
      <c r="D33" s="49"/>
      <c r="E33" s="49"/>
    </row>
    <row r="34" spans="1:5" x14ac:dyDescent="0.25">
      <c r="A34" s="49" t="s">
        <v>18</v>
      </c>
      <c r="B34" s="49"/>
      <c r="C34" s="49"/>
      <c r="D34" s="49"/>
      <c r="E34" s="49"/>
    </row>
    <row r="35" spans="1:5" x14ac:dyDescent="0.25">
      <c r="A35" s="50" t="s">
        <v>5</v>
      </c>
      <c r="B35" s="50"/>
      <c r="C35" s="50"/>
      <c r="D35" s="50"/>
      <c r="E35" s="50"/>
    </row>
    <row r="36" spans="1:5" x14ac:dyDescent="0.25">
      <c r="A36" s="49" t="s">
        <v>18</v>
      </c>
      <c r="B36" s="49"/>
      <c r="C36" s="49"/>
      <c r="D36" s="49"/>
      <c r="E36" s="49"/>
    </row>
    <row r="37" spans="1:5" x14ac:dyDescent="0.25">
      <c r="A37" s="51" t="s">
        <v>39</v>
      </c>
      <c r="B37" s="51"/>
      <c r="C37" s="51"/>
      <c r="D37" s="51"/>
      <c r="E37" s="51"/>
    </row>
    <row r="38" spans="1:5" x14ac:dyDescent="0.25">
      <c r="B38" s="46" t="s">
        <v>19</v>
      </c>
      <c r="C38" s="46"/>
      <c r="D38" s="46"/>
      <c r="E38" s="6" t="s">
        <v>6</v>
      </c>
    </row>
    <row r="39" spans="1:5" x14ac:dyDescent="0.25">
      <c r="A39" s="37"/>
      <c r="B39" s="37"/>
      <c r="C39" s="37"/>
      <c r="D39" s="37"/>
      <c r="E39" s="37"/>
    </row>
    <row r="40" spans="1:5" x14ac:dyDescent="0.25">
      <c r="A40" s="51" t="s">
        <v>46</v>
      </c>
      <c r="B40" s="51"/>
      <c r="C40" s="51"/>
      <c r="D40" s="51"/>
      <c r="E40" s="51"/>
    </row>
    <row r="41" spans="1:5" x14ac:dyDescent="0.25">
      <c r="B41" s="46" t="s">
        <v>19</v>
      </c>
      <c r="C41" s="46"/>
      <c r="D41" s="46"/>
      <c r="E41" s="6" t="s">
        <v>6</v>
      </c>
    </row>
    <row r="43" spans="1:5" x14ac:dyDescent="0.25">
      <c r="A43" s="17" t="s">
        <v>57</v>
      </c>
    </row>
    <row r="44" spans="1:5" x14ac:dyDescent="0.25">
      <c r="A44" s="17" t="s">
        <v>55</v>
      </c>
    </row>
    <row r="45" spans="1:5" x14ac:dyDescent="0.25">
      <c r="A45" s="14" t="s">
        <v>28</v>
      </c>
      <c r="B45" s="21"/>
    </row>
    <row r="46" spans="1:5" x14ac:dyDescent="0.25">
      <c r="A46" s="2" t="s">
        <v>33</v>
      </c>
      <c r="B46" s="24">
        <f>'2кв'!B52</f>
        <v>-279800.96999999997</v>
      </c>
    </row>
    <row r="47" spans="1:5" x14ac:dyDescent="0.25">
      <c r="A47" s="18" t="s">
        <v>86</v>
      </c>
      <c r="B47" s="22"/>
    </row>
    <row r="48" spans="1:5" x14ac:dyDescent="0.25">
      <c r="A48" s="2" t="s">
        <v>31</v>
      </c>
      <c r="B48" s="22">
        <v>119990.97</v>
      </c>
    </row>
    <row r="49" spans="1:7" x14ac:dyDescent="0.25">
      <c r="A49" s="2" t="s">
        <v>54</v>
      </c>
      <c r="B49" s="22">
        <v>19975.8</v>
      </c>
      <c r="G49" s="16">
        <f>B49+'1кв'!B53</f>
        <v>29963.699999999997</v>
      </c>
    </row>
    <row r="50" spans="1:7" ht="30" x14ac:dyDescent="0.25">
      <c r="A50" s="36" t="s">
        <v>30</v>
      </c>
      <c r="B50" s="22">
        <f>E29</f>
        <v>163509.30999999997</v>
      </c>
    </row>
    <row r="51" spans="1:7" ht="18.75" customHeight="1" x14ac:dyDescent="0.25">
      <c r="A51" s="23" t="s">
        <v>29</v>
      </c>
      <c r="B51" s="24">
        <f>B46+B48+B49-B50</f>
        <v>-303343.50999999995</v>
      </c>
    </row>
  </sheetData>
  <mergeCells count="29">
    <mergeCell ref="A36:E36"/>
    <mergeCell ref="A37:E37"/>
    <mergeCell ref="B38:D38"/>
    <mergeCell ref="A40:E40"/>
    <mergeCell ref="B41:D41"/>
    <mergeCell ref="A35:E35"/>
    <mergeCell ref="A15:E15"/>
    <mergeCell ref="A16:E16"/>
    <mergeCell ref="A17:E17"/>
    <mergeCell ref="A18:E18"/>
    <mergeCell ref="A19:E19"/>
    <mergeCell ref="A20:E20"/>
    <mergeCell ref="A30:E30"/>
    <mergeCell ref="A31:E31"/>
    <mergeCell ref="A32:E32"/>
    <mergeCell ref="A33:E33"/>
    <mergeCell ref="A34:E34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view="pageBreakPreview" topLeftCell="A31" zoomScaleSheetLayoutView="100" workbookViewId="0">
      <selection activeCell="B48" sqref="B48"/>
    </sheetView>
  </sheetViews>
  <sheetFormatPr defaultColWidth="9.140625" defaultRowHeight="15" x14ac:dyDescent="0.25"/>
  <cols>
    <col min="1" max="1" width="35.28515625" style="2" customWidth="1"/>
    <col min="2" max="2" width="20.28515625" style="2" customWidth="1"/>
    <col min="3" max="3" width="13" style="2" customWidth="1"/>
    <col min="4" max="4" width="14.42578125" style="2" customWidth="1"/>
    <col min="5" max="5" width="14.28515625" style="2" customWidth="1"/>
    <col min="6" max="6" width="13.42578125" style="2" bestFit="1" customWidth="1"/>
    <col min="7" max="7" width="12.140625" style="2" bestFit="1" customWidth="1"/>
    <col min="8" max="9" width="9.140625" style="2"/>
    <col min="10" max="10" width="16.28515625" style="2" customWidth="1"/>
    <col min="11" max="16384" width="9.140625" style="2"/>
  </cols>
  <sheetData>
    <row r="1" spans="1:5" ht="15.75" x14ac:dyDescent="0.25">
      <c r="A1" s="58" t="s">
        <v>11</v>
      </c>
      <c r="B1" s="58"/>
      <c r="C1" s="58"/>
      <c r="D1" s="58"/>
      <c r="E1" s="58"/>
    </row>
    <row r="2" spans="1:5" ht="31.5" customHeight="1" x14ac:dyDescent="0.25">
      <c r="A2" s="59" t="s">
        <v>12</v>
      </c>
      <c r="B2" s="60"/>
      <c r="C2" s="60"/>
      <c r="D2" s="60"/>
      <c r="E2" s="60"/>
    </row>
    <row r="3" spans="1:5" x14ac:dyDescent="0.25">
      <c r="A3" s="61" t="s">
        <v>109</v>
      </c>
      <c r="B3" s="61"/>
      <c r="C3" s="61"/>
      <c r="D3" s="61"/>
      <c r="E3" s="61"/>
    </row>
    <row r="4" spans="1:5" s="1" customFormat="1" ht="15.75" customHeight="1" x14ac:dyDescent="0.25">
      <c r="A4" s="5" t="s">
        <v>13</v>
      </c>
      <c r="B4" s="20"/>
      <c r="C4" s="20"/>
      <c r="D4" s="39"/>
      <c r="E4" s="42" t="s">
        <v>110</v>
      </c>
    </row>
    <row r="5" spans="1:5" x14ac:dyDescent="0.25">
      <c r="A5" s="45"/>
      <c r="B5" s="4"/>
      <c r="C5" s="4"/>
      <c r="D5" s="4"/>
      <c r="E5" s="4"/>
    </row>
    <row r="6" spans="1:5" x14ac:dyDescent="0.25">
      <c r="A6" s="49" t="s">
        <v>0</v>
      </c>
      <c r="B6" s="49"/>
      <c r="C6" s="49"/>
      <c r="D6" s="49"/>
      <c r="E6" s="49"/>
    </row>
    <row r="7" spans="1:5" x14ac:dyDescent="0.25">
      <c r="A7" s="57" t="s">
        <v>41</v>
      </c>
      <c r="B7" s="57"/>
      <c r="C7" s="57"/>
      <c r="D7" s="57"/>
      <c r="E7" s="57"/>
    </row>
    <row r="8" spans="1:5" x14ac:dyDescent="0.25">
      <c r="A8" s="52" t="s">
        <v>1</v>
      </c>
      <c r="B8" s="52"/>
      <c r="C8" s="52"/>
      <c r="D8" s="52"/>
      <c r="E8" s="52"/>
    </row>
    <row r="9" spans="1:5" ht="12.75" customHeight="1" x14ac:dyDescent="0.25">
      <c r="A9" s="53" t="s">
        <v>47</v>
      </c>
      <c r="B9" s="53"/>
      <c r="C9" s="53"/>
      <c r="D9" s="53"/>
      <c r="E9" s="53"/>
    </row>
    <row r="10" spans="1:5" ht="22.5" customHeight="1" x14ac:dyDescent="0.25">
      <c r="A10" s="54" t="s">
        <v>14</v>
      </c>
      <c r="B10" s="55"/>
      <c r="C10" s="55"/>
      <c r="D10" s="55"/>
      <c r="E10" s="55"/>
    </row>
    <row r="11" spans="1:5" ht="29.25" customHeight="1" x14ac:dyDescent="0.25">
      <c r="A11" s="49" t="s">
        <v>42</v>
      </c>
      <c r="B11" s="49"/>
      <c r="C11" s="49"/>
      <c r="D11" s="49"/>
      <c r="E11" s="49"/>
    </row>
    <row r="12" spans="1:5" ht="14.25" customHeight="1" x14ac:dyDescent="0.25">
      <c r="A12" s="52" t="s">
        <v>15</v>
      </c>
      <c r="B12" s="56"/>
      <c r="C12" s="56"/>
      <c r="D12" s="56"/>
      <c r="E12" s="56"/>
    </row>
    <row r="13" spans="1:5" ht="19.5" customHeight="1" x14ac:dyDescent="0.25">
      <c r="A13" s="49" t="s">
        <v>22</v>
      </c>
      <c r="B13" s="49"/>
      <c r="C13" s="49"/>
      <c r="D13" s="49"/>
      <c r="E13" s="49"/>
    </row>
    <row r="14" spans="1:5" ht="12.75" customHeight="1" x14ac:dyDescent="0.25">
      <c r="A14" s="52" t="s">
        <v>2</v>
      </c>
      <c r="B14" s="56"/>
      <c r="C14" s="56"/>
      <c r="D14" s="56"/>
      <c r="E14" s="56"/>
    </row>
    <row r="15" spans="1:5" ht="18.75" customHeight="1" x14ac:dyDescent="0.25">
      <c r="A15" s="49" t="s">
        <v>37</v>
      </c>
      <c r="B15" s="49"/>
      <c r="C15" s="49"/>
      <c r="D15" s="49"/>
      <c r="E15" s="49"/>
    </row>
    <row r="16" spans="1:5" ht="14.25" customHeight="1" x14ac:dyDescent="0.25">
      <c r="A16" s="52" t="s">
        <v>16</v>
      </c>
      <c r="B16" s="56"/>
      <c r="C16" s="56"/>
      <c r="D16" s="56"/>
      <c r="E16" s="56"/>
    </row>
    <row r="17" spans="1:10" ht="29.25" customHeight="1" x14ac:dyDescent="0.25">
      <c r="A17" s="49" t="s">
        <v>17</v>
      </c>
      <c r="B17" s="49"/>
      <c r="C17" s="49"/>
      <c r="D17" s="49"/>
      <c r="E17" s="49"/>
    </row>
    <row r="18" spans="1:10" ht="64.5" customHeight="1" x14ac:dyDescent="0.25">
      <c r="A18" s="49" t="s">
        <v>43</v>
      </c>
      <c r="B18" s="49"/>
      <c r="C18" s="49"/>
      <c r="D18" s="49"/>
      <c r="E18" s="49"/>
    </row>
    <row r="19" spans="1:10" ht="30" customHeight="1" x14ac:dyDescent="0.25">
      <c r="A19" s="47" t="s">
        <v>44</v>
      </c>
      <c r="B19" s="47"/>
      <c r="C19" s="47"/>
      <c r="D19" s="47"/>
      <c r="E19" s="47"/>
    </row>
    <row r="20" spans="1:10" x14ac:dyDescent="0.25">
      <c r="A20" s="47"/>
      <c r="B20" s="47"/>
      <c r="C20" s="47"/>
      <c r="D20" s="47"/>
      <c r="E20" s="47"/>
      <c r="F20" s="2">
        <f>1953.9+492.5</f>
        <v>2446.4</v>
      </c>
      <c r="G20" s="2">
        <v>3</v>
      </c>
    </row>
    <row r="21" spans="1:10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10" ht="38.25" x14ac:dyDescent="0.25">
      <c r="A22" s="19" t="s">
        <v>35</v>
      </c>
      <c r="B22" s="9" t="s">
        <v>45</v>
      </c>
      <c r="C22" s="3" t="s">
        <v>4</v>
      </c>
      <c r="D22" s="3">
        <v>14.89</v>
      </c>
      <c r="E22" s="8">
        <f>D22*F20*G20</f>
        <v>109280.68799999999</v>
      </c>
      <c r="J22" s="16"/>
    </row>
    <row r="23" spans="1:10" x14ac:dyDescent="0.25">
      <c r="A23" s="7" t="s">
        <v>32</v>
      </c>
      <c r="B23" s="9" t="s">
        <v>23</v>
      </c>
      <c r="C23" s="3" t="s">
        <v>4</v>
      </c>
      <c r="D23" s="3">
        <v>3.36</v>
      </c>
      <c r="E23" s="8">
        <f>D23*F20*G20</f>
        <v>24659.712</v>
      </c>
      <c r="J23" s="16"/>
    </row>
    <row r="24" spans="1:10" x14ac:dyDescent="0.25">
      <c r="A24" s="7" t="s">
        <v>25</v>
      </c>
      <c r="B24" s="9" t="s">
        <v>112</v>
      </c>
      <c r="C24" s="3" t="s">
        <v>26</v>
      </c>
      <c r="D24" s="3"/>
      <c r="E24" s="8">
        <v>2339.6</v>
      </c>
      <c r="J24" s="16"/>
    </row>
    <row r="25" spans="1:10" ht="30" x14ac:dyDescent="0.25">
      <c r="A25" s="40" t="s">
        <v>111</v>
      </c>
      <c r="B25" s="9" t="s">
        <v>53</v>
      </c>
      <c r="C25" s="3" t="s">
        <v>36</v>
      </c>
      <c r="D25" s="30">
        <v>8</v>
      </c>
      <c r="E25" s="8">
        <f>D25*286.24</f>
        <v>2289.92</v>
      </c>
      <c r="J25" s="16"/>
    </row>
    <row r="26" spans="1:10" x14ac:dyDescent="0.25">
      <c r="A26" s="26"/>
      <c r="B26" s="9"/>
      <c r="C26" s="3"/>
      <c r="D26" s="3"/>
      <c r="E26" s="8"/>
      <c r="J26" s="16"/>
    </row>
    <row r="27" spans="1:10" s="14" customFormat="1" ht="14.25" x14ac:dyDescent="0.2">
      <c r="A27" s="10" t="s">
        <v>24</v>
      </c>
      <c r="B27" s="11"/>
      <c r="C27" s="12"/>
      <c r="D27" s="12"/>
      <c r="E27" s="13">
        <f>SUM(E22:E26)</f>
        <v>138569.92000000001</v>
      </c>
      <c r="F27" s="15"/>
      <c r="J27" s="15"/>
    </row>
    <row r="28" spans="1:10" ht="31.5" customHeight="1" x14ac:dyDescent="0.25">
      <c r="A28" s="48" t="s">
        <v>113</v>
      </c>
      <c r="B28" s="48"/>
      <c r="C28" s="48"/>
      <c r="D28" s="48"/>
      <c r="E28" s="48"/>
    </row>
    <row r="29" spans="1:10" ht="31.5" customHeight="1" x14ac:dyDescent="0.25">
      <c r="A29" s="49" t="s">
        <v>21</v>
      </c>
      <c r="B29" s="49"/>
      <c r="C29" s="49"/>
      <c r="D29" s="49"/>
      <c r="E29" s="49"/>
    </row>
    <row r="30" spans="1:10" x14ac:dyDescent="0.25">
      <c r="A30" s="49" t="s">
        <v>20</v>
      </c>
      <c r="B30" s="49"/>
      <c r="C30" s="49"/>
      <c r="D30" s="49"/>
      <c r="E30" s="49"/>
      <c r="F30" s="14"/>
      <c r="G30" s="14"/>
      <c r="H30" s="14"/>
      <c r="I30" s="14"/>
      <c r="J30" s="15"/>
    </row>
    <row r="31" spans="1:10" ht="32.25" customHeight="1" x14ac:dyDescent="0.25">
      <c r="A31" s="49" t="s">
        <v>27</v>
      </c>
      <c r="B31" s="49"/>
      <c r="C31" s="49"/>
      <c r="D31" s="49"/>
      <c r="E31" s="49"/>
    </row>
    <row r="32" spans="1:10" x14ac:dyDescent="0.25">
      <c r="A32" s="49" t="s">
        <v>18</v>
      </c>
      <c r="B32" s="49"/>
      <c r="C32" s="49"/>
      <c r="D32" s="49"/>
      <c r="E32" s="49"/>
    </row>
    <row r="33" spans="1:7" x14ac:dyDescent="0.25">
      <c r="A33" s="50" t="s">
        <v>5</v>
      </c>
      <c r="B33" s="50"/>
      <c r="C33" s="50"/>
      <c r="D33" s="50"/>
      <c r="E33" s="50"/>
    </row>
    <row r="34" spans="1:7" x14ac:dyDescent="0.25">
      <c r="A34" s="49" t="s">
        <v>18</v>
      </c>
      <c r="B34" s="49"/>
      <c r="C34" s="49"/>
      <c r="D34" s="49"/>
      <c r="E34" s="49"/>
    </row>
    <row r="35" spans="1:7" x14ac:dyDescent="0.25">
      <c r="A35" s="51" t="s">
        <v>39</v>
      </c>
      <c r="B35" s="51"/>
      <c r="C35" s="51"/>
      <c r="D35" s="51"/>
      <c r="E35" s="51"/>
    </row>
    <row r="36" spans="1:7" x14ac:dyDescent="0.25">
      <c r="B36" s="46" t="s">
        <v>19</v>
      </c>
      <c r="C36" s="46"/>
      <c r="D36" s="46"/>
      <c r="E36" s="6" t="s">
        <v>6</v>
      </c>
    </row>
    <row r="37" spans="1:7" x14ac:dyDescent="0.25">
      <c r="A37" s="44"/>
      <c r="B37" s="44"/>
      <c r="C37" s="44"/>
      <c r="D37" s="44"/>
      <c r="E37" s="44"/>
    </row>
    <row r="38" spans="1:7" x14ac:dyDescent="0.25">
      <c r="A38" s="51" t="s">
        <v>46</v>
      </c>
      <c r="B38" s="51"/>
      <c r="C38" s="51"/>
      <c r="D38" s="51"/>
      <c r="E38" s="51"/>
    </row>
    <row r="39" spans="1:7" x14ac:dyDescent="0.25">
      <c r="B39" s="46" t="s">
        <v>19</v>
      </c>
      <c r="C39" s="46"/>
      <c r="D39" s="46"/>
      <c r="E39" s="6" t="s">
        <v>6</v>
      </c>
    </row>
    <row r="41" spans="1:7" x14ac:dyDescent="0.25">
      <c r="A41" s="17" t="s">
        <v>57</v>
      </c>
    </row>
    <row r="42" spans="1:7" x14ac:dyDescent="0.25">
      <c r="A42" s="17" t="s">
        <v>55</v>
      </c>
    </row>
    <row r="43" spans="1:7" x14ac:dyDescent="0.25">
      <c r="A43" s="14" t="s">
        <v>28</v>
      </c>
      <c r="B43" s="21"/>
    </row>
    <row r="44" spans="1:7" x14ac:dyDescent="0.25">
      <c r="A44" s="2" t="s">
        <v>33</v>
      </c>
      <c r="B44" s="24">
        <f>'3кв'!B51</f>
        <v>-303343.50999999995</v>
      </c>
    </row>
    <row r="45" spans="1:7" x14ac:dyDescent="0.25">
      <c r="A45" s="18" t="s">
        <v>86</v>
      </c>
      <c r="B45" s="22"/>
    </row>
    <row r="46" spans="1:7" x14ac:dyDescent="0.25">
      <c r="A46" s="2" t="s">
        <v>31</v>
      </c>
      <c r="B46" s="22">
        <v>126590.32</v>
      </c>
    </row>
    <row r="47" spans="1:7" x14ac:dyDescent="0.25">
      <c r="A47" s="2" t="s">
        <v>54</v>
      </c>
      <c r="B47" s="22">
        <v>39951.599999999999</v>
      </c>
      <c r="G47" s="16">
        <f>B47+'1кв'!B53</f>
        <v>49939.5</v>
      </c>
    </row>
    <row r="48" spans="1:7" ht="30" x14ac:dyDescent="0.25">
      <c r="A48" s="43" t="s">
        <v>30</v>
      </c>
      <c r="B48" s="22">
        <f>E27</f>
        <v>138569.92000000001</v>
      </c>
    </row>
    <row r="49" spans="1:2" ht="18.75" customHeight="1" x14ac:dyDescent="0.25">
      <c r="A49" s="23" t="s">
        <v>29</v>
      </c>
      <c r="B49" s="24">
        <f>B44+B46+B47-B48</f>
        <v>-275371.50999999995</v>
      </c>
    </row>
  </sheetData>
  <mergeCells count="29">
    <mergeCell ref="A34:E34"/>
    <mergeCell ref="A35:E35"/>
    <mergeCell ref="B36:D36"/>
    <mergeCell ref="A38:E38"/>
    <mergeCell ref="B39:D39"/>
    <mergeCell ref="A28:E28"/>
    <mergeCell ref="A29:E29"/>
    <mergeCell ref="A30:E30"/>
    <mergeCell ref="A31:E31"/>
    <mergeCell ref="A32:E32"/>
    <mergeCell ref="A33:E33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zoomScaleSheetLayoutView="100" workbookViewId="0">
      <selection activeCell="C17" sqref="C17"/>
    </sheetView>
  </sheetViews>
  <sheetFormatPr defaultRowHeight="15" x14ac:dyDescent="0.25"/>
  <cols>
    <col min="1" max="1" width="10.5703125" customWidth="1"/>
    <col min="2" max="2" width="60.140625" customWidth="1"/>
    <col min="3" max="3" width="16.140625" customWidth="1"/>
    <col min="4" max="4" width="14.85546875" customWidth="1"/>
    <col min="5" max="5" width="38.28515625" customWidth="1"/>
    <col min="6" max="6" width="12.42578125" customWidth="1"/>
    <col min="7" max="7" width="12" customWidth="1"/>
    <col min="8" max="8" width="13.5703125" customWidth="1"/>
  </cols>
  <sheetData>
    <row r="1" spans="1:6" ht="15.75" x14ac:dyDescent="0.25">
      <c r="A1" s="63" t="s">
        <v>87</v>
      </c>
      <c r="B1" s="63"/>
      <c r="C1" s="63"/>
      <c r="D1" s="64"/>
    </row>
    <row r="2" spans="1:6" ht="15.75" x14ac:dyDescent="0.25">
      <c r="A2" s="65" t="s">
        <v>88</v>
      </c>
      <c r="B2" s="65"/>
      <c r="C2" s="65"/>
      <c r="D2" s="66"/>
    </row>
    <row r="3" spans="1:6" ht="15.75" x14ac:dyDescent="0.25">
      <c r="A3" s="65" t="s">
        <v>89</v>
      </c>
      <c r="B3" s="65"/>
      <c r="C3" s="65"/>
      <c r="D3" s="66"/>
    </row>
    <row r="4" spans="1:6" ht="15.75" x14ac:dyDescent="0.25">
      <c r="A4" s="63" t="s">
        <v>108</v>
      </c>
      <c r="B4" s="63"/>
      <c r="C4" s="63"/>
      <c r="D4" s="64"/>
      <c r="E4" s="7"/>
      <c r="F4" s="67"/>
    </row>
    <row r="5" spans="1:6" ht="15.75" x14ac:dyDescent="0.25">
      <c r="A5" s="68"/>
      <c r="B5" s="68"/>
      <c r="C5" s="68"/>
      <c r="D5" s="1"/>
      <c r="E5" s="7"/>
      <c r="F5" s="67"/>
    </row>
    <row r="6" spans="1:6" ht="15.75" x14ac:dyDescent="0.25">
      <c r="A6" s="66"/>
      <c r="B6" s="69" t="s">
        <v>90</v>
      </c>
      <c r="C6" s="70">
        <v>0</v>
      </c>
      <c r="D6" s="71"/>
      <c r="E6" s="7"/>
      <c r="F6" s="67"/>
    </row>
    <row r="7" spans="1:6" ht="15.75" x14ac:dyDescent="0.25">
      <c r="A7" s="72" t="s">
        <v>91</v>
      </c>
      <c r="B7" s="69" t="s">
        <v>114</v>
      </c>
      <c r="C7" s="70"/>
      <c r="D7" s="71"/>
      <c r="E7" s="7"/>
      <c r="F7" s="67"/>
    </row>
    <row r="8" spans="1:6" ht="15.75" x14ac:dyDescent="0.25">
      <c r="B8" s="74" t="s">
        <v>93</v>
      </c>
      <c r="C8" s="75">
        <f>'1кв'!B52+'2кв'!B49+'3кв'!B48+'4кв'!B46</f>
        <v>353527.96</v>
      </c>
      <c r="D8" s="76"/>
    </row>
    <row r="9" spans="1:6" ht="15.75" x14ac:dyDescent="0.25">
      <c r="B9" s="74" t="s">
        <v>115</v>
      </c>
      <c r="C9" s="75">
        <f>'1кв'!B53+'2кв'!B50+'3кв'!B49+'4кв'!B47</f>
        <v>99879</v>
      </c>
      <c r="D9" s="76"/>
    </row>
    <row r="10" spans="1:6" ht="15.75" x14ac:dyDescent="0.25">
      <c r="A10" s="20"/>
      <c r="B10" s="74" t="s">
        <v>94</v>
      </c>
      <c r="C10" s="77">
        <f>SUM(C8:C9)</f>
        <v>453406.96</v>
      </c>
      <c r="D10" s="71"/>
    </row>
    <row r="11" spans="1:6" ht="15.75" x14ac:dyDescent="0.25">
      <c r="A11" s="1"/>
      <c r="B11" s="78"/>
      <c r="C11" s="78"/>
      <c r="D11" s="79"/>
    </row>
    <row r="12" spans="1:6" ht="15.75" x14ac:dyDescent="0.25">
      <c r="A12" s="80" t="s">
        <v>95</v>
      </c>
      <c r="B12" s="19" t="s">
        <v>96</v>
      </c>
      <c r="C12" s="81">
        <f>'1кв'!E22+'2кв'!E22+'3кв'!E22+'4кв'!E22</f>
        <v>364268.95999999996</v>
      </c>
      <c r="D12" s="79"/>
    </row>
    <row r="13" spans="1:6" ht="15.75" x14ac:dyDescent="0.25">
      <c r="A13" s="80"/>
      <c r="B13" s="82" t="s">
        <v>97</v>
      </c>
      <c r="C13" s="81">
        <f>'1кв'!E23+'2кв'!E23+'3кв'!E23+'4кв'!E23</f>
        <v>82199.040000000008</v>
      </c>
      <c r="D13" s="79"/>
    </row>
    <row r="14" spans="1:6" ht="15.75" x14ac:dyDescent="0.25">
      <c r="A14" s="1"/>
      <c r="B14" s="7" t="s">
        <v>25</v>
      </c>
      <c r="C14" s="81">
        <f>'1кв'!E24+'2кв'!E24+'3кв'!E24+'4кв'!E24</f>
        <v>10993.33</v>
      </c>
      <c r="D14" s="79"/>
      <c r="E14" s="67"/>
    </row>
    <row r="15" spans="1:6" ht="15.75" x14ac:dyDescent="0.25">
      <c r="A15" s="80"/>
      <c r="B15" s="83" t="s">
        <v>116</v>
      </c>
      <c r="C15" s="81">
        <f>'1кв'!E27+'1кв'!E28+'4кв'!E25</f>
        <v>9090.619999999999</v>
      </c>
      <c r="D15" s="79">
        <f>'1кв'!E27+'1кв'!E28+'4кв'!E25</f>
        <v>9090.619999999999</v>
      </c>
    </row>
    <row r="16" spans="1:6" ht="15.75" x14ac:dyDescent="0.25">
      <c r="A16" s="80"/>
      <c r="B16" s="84" t="s">
        <v>98</v>
      </c>
      <c r="C16" s="81">
        <f>SUM(C17:C30)</f>
        <v>262226.52</v>
      </c>
      <c r="D16" s="79">
        <f>'1кв'!E29+'1кв'!E31+'2кв'!E25+'2кв'!E26+'2кв'!E27+'2кв'!E28+'3кв'!E25+'3кв'!E26+'3кв'!E27+'4кв'!E25</f>
        <v>264516.44</v>
      </c>
      <c r="E16" s="95">
        <f>D16-C16</f>
        <v>2289.9199999999837</v>
      </c>
    </row>
    <row r="17" spans="1:5" ht="15.75" x14ac:dyDescent="0.25">
      <c r="A17" s="80"/>
      <c r="B17" s="73" t="s">
        <v>92</v>
      </c>
      <c r="C17" s="81"/>
      <c r="D17" s="79"/>
    </row>
    <row r="18" spans="1:5" ht="30" x14ac:dyDescent="0.25">
      <c r="A18" s="80"/>
      <c r="B18" s="85" t="s">
        <v>117</v>
      </c>
      <c r="C18" s="81"/>
      <c r="D18" s="79"/>
    </row>
    <row r="19" spans="1:5" ht="15.75" x14ac:dyDescent="0.25">
      <c r="A19" s="80"/>
      <c r="B19" s="85" t="s">
        <v>118</v>
      </c>
      <c r="C19" s="81"/>
      <c r="D19" s="79"/>
    </row>
    <row r="20" spans="1:5" ht="15.75" x14ac:dyDescent="0.25">
      <c r="A20" s="80"/>
      <c r="B20" s="85" t="s">
        <v>119</v>
      </c>
      <c r="C20" s="81">
        <f>'1кв'!E29</f>
        <v>60602.36</v>
      </c>
      <c r="D20" s="79"/>
    </row>
    <row r="21" spans="1:5" ht="30" x14ac:dyDescent="0.25">
      <c r="A21" s="80"/>
      <c r="B21" s="85" t="s">
        <v>120</v>
      </c>
      <c r="C21" s="81"/>
      <c r="D21" s="79"/>
    </row>
    <row r="22" spans="1:5" ht="15.75" x14ac:dyDescent="0.25">
      <c r="A22" s="80"/>
      <c r="B22" s="85" t="s">
        <v>121</v>
      </c>
      <c r="C22" s="81">
        <f>'1кв'!E31</f>
        <v>49914.91</v>
      </c>
      <c r="D22" s="79"/>
    </row>
    <row r="23" spans="1:5" ht="15.75" x14ac:dyDescent="0.25">
      <c r="A23" s="80"/>
      <c r="B23" s="85" t="s">
        <v>122</v>
      </c>
      <c r="C23" s="81">
        <f>'2кв'!E25</f>
        <v>55218.26</v>
      </c>
      <c r="D23" s="79"/>
    </row>
    <row r="24" spans="1:5" ht="15.75" x14ac:dyDescent="0.25">
      <c r="A24" s="80"/>
      <c r="B24" s="7" t="s">
        <v>123</v>
      </c>
      <c r="C24" s="81">
        <f>'2кв'!E26</f>
        <v>6951.61</v>
      </c>
      <c r="D24" s="79"/>
    </row>
    <row r="25" spans="1:5" ht="15.75" x14ac:dyDescent="0.25">
      <c r="A25" s="80"/>
      <c r="B25" s="40" t="s">
        <v>124</v>
      </c>
      <c r="C25" s="81">
        <f>'2кв'!E27</f>
        <v>33363.730000000003</v>
      </c>
      <c r="D25" s="79"/>
    </row>
    <row r="26" spans="1:5" ht="15.75" x14ac:dyDescent="0.25">
      <c r="A26" s="80"/>
      <c r="B26" s="7" t="s">
        <v>125</v>
      </c>
      <c r="C26" s="81">
        <f>'2кв'!E28</f>
        <v>28204.35</v>
      </c>
      <c r="D26" s="79"/>
    </row>
    <row r="27" spans="1:5" ht="15.75" x14ac:dyDescent="0.25">
      <c r="A27" s="80"/>
      <c r="B27" s="85" t="s">
        <v>126</v>
      </c>
      <c r="C27" s="81">
        <f>'3кв'!E25</f>
        <v>8575.4</v>
      </c>
      <c r="D27" s="79"/>
    </row>
    <row r="28" spans="1:5" ht="15.75" x14ac:dyDescent="0.25">
      <c r="A28" s="80"/>
      <c r="B28" s="85" t="s">
        <v>127</v>
      </c>
      <c r="C28" s="81">
        <f>'3кв'!E26</f>
        <v>9563.6200000000008</v>
      </c>
      <c r="D28" s="79"/>
    </row>
    <row r="29" spans="1:5" ht="15.75" x14ac:dyDescent="0.25">
      <c r="A29" s="80"/>
      <c r="B29" s="85" t="s">
        <v>128</v>
      </c>
      <c r="C29" s="81">
        <f>'3кв'!E27</f>
        <v>9832.2800000000007</v>
      </c>
      <c r="D29" s="79"/>
    </row>
    <row r="30" spans="1:5" ht="15.75" x14ac:dyDescent="0.25">
      <c r="A30" s="80"/>
      <c r="B30" s="85"/>
      <c r="C30" s="81"/>
      <c r="D30" s="79"/>
    </row>
    <row r="31" spans="1:5" ht="15.75" x14ac:dyDescent="0.25">
      <c r="A31" s="1"/>
      <c r="B31" s="86" t="s">
        <v>99</v>
      </c>
      <c r="C31" s="87">
        <f>SUM(C12:C16)</f>
        <v>728778.47</v>
      </c>
      <c r="D31" s="79">
        <f>'2кв'!E30+'1кв'!E33+'3кв'!E29+'4кв'!E27</f>
        <v>728778.47</v>
      </c>
      <c r="E31" s="67">
        <f>D31-C31</f>
        <v>0</v>
      </c>
    </row>
    <row r="32" spans="1:5" ht="15.75" x14ac:dyDescent="0.25">
      <c r="A32" s="1"/>
      <c r="B32" s="88" t="s">
        <v>100</v>
      </c>
      <c r="C32" s="89">
        <f>C6+C10-C31</f>
        <v>-275371.50999999995</v>
      </c>
      <c r="D32" s="79"/>
    </row>
    <row r="33" spans="1:4" ht="15.75" x14ac:dyDescent="0.25">
      <c r="A33" s="1"/>
      <c r="B33" s="72"/>
      <c r="C33" s="72"/>
      <c r="D33" s="79"/>
    </row>
    <row r="34" spans="1:4" ht="15.75" x14ac:dyDescent="0.25">
      <c r="A34" s="1"/>
      <c r="B34" s="90" t="s">
        <v>68</v>
      </c>
      <c r="C34" s="90"/>
      <c r="D34" s="79"/>
    </row>
    <row r="35" spans="1:4" ht="15.75" x14ac:dyDescent="0.25">
      <c r="A35" s="1"/>
      <c r="B35" s="90"/>
      <c r="C35" s="91"/>
      <c r="D35" s="79"/>
    </row>
    <row r="36" spans="1:4" ht="15.75" x14ac:dyDescent="0.25">
      <c r="A36" s="1"/>
      <c r="B36" s="92" t="s">
        <v>101</v>
      </c>
      <c r="C36" s="93">
        <v>84862.01</v>
      </c>
      <c r="D36" s="79"/>
    </row>
    <row r="37" spans="1:4" ht="15.75" x14ac:dyDescent="0.25">
      <c r="A37" s="1"/>
      <c r="B37" s="90" t="s">
        <v>102</v>
      </c>
      <c r="C37" s="94">
        <f>C36-C35</f>
        <v>84862.01</v>
      </c>
      <c r="D37" s="79"/>
    </row>
    <row r="38" spans="1:4" ht="15.75" x14ac:dyDescent="0.25">
      <c r="A38" s="1"/>
      <c r="B38" s="72"/>
      <c r="C38" s="72"/>
      <c r="D38" s="79"/>
    </row>
    <row r="39" spans="1:4" ht="15.75" x14ac:dyDescent="0.25">
      <c r="A39" s="1"/>
      <c r="B39" s="72"/>
      <c r="C39" s="72"/>
      <c r="D39" s="79"/>
    </row>
    <row r="40" spans="1:4" ht="15.75" x14ac:dyDescent="0.25">
      <c r="A40" s="1" t="s">
        <v>103</v>
      </c>
      <c r="B40" s="72" t="s">
        <v>104</v>
      </c>
      <c r="C40" s="72"/>
      <c r="D40" s="79"/>
    </row>
    <row r="41" spans="1:4" ht="15.75" x14ac:dyDescent="0.25">
      <c r="A41" s="1"/>
      <c r="B41" s="72" t="s">
        <v>105</v>
      </c>
      <c r="C41" s="72"/>
      <c r="D41" s="79"/>
    </row>
    <row r="42" spans="1:4" ht="15.75" x14ac:dyDescent="0.25">
      <c r="A42" s="1"/>
      <c r="B42" s="72" t="s">
        <v>106</v>
      </c>
      <c r="C42" s="72"/>
      <c r="D42" s="79"/>
    </row>
    <row r="43" spans="1:4" ht="15.75" x14ac:dyDescent="0.25">
      <c r="A43" s="1"/>
      <c r="B43" s="72"/>
      <c r="C43" s="72"/>
      <c r="D43" s="79"/>
    </row>
    <row r="44" spans="1:4" ht="15.75" x14ac:dyDescent="0.25">
      <c r="A44" s="1"/>
      <c r="B44" s="72"/>
      <c r="C44" s="72"/>
      <c r="D44" s="79"/>
    </row>
    <row r="45" spans="1:4" ht="15.75" x14ac:dyDescent="0.25">
      <c r="A45" s="1"/>
      <c r="B45" s="72" t="s">
        <v>107</v>
      </c>
      <c r="C45" s="72"/>
      <c r="D45" s="79"/>
    </row>
    <row r="46" spans="1:4" ht="15.75" x14ac:dyDescent="0.25">
      <c r="A46" s="1"/>
      <c r="B46" s="72"/>
      <c r="C46" s="72"/>
      <c r="D46" s="79"/>
    </row>
    <row r="47" spans="1:4" ht="15.75" x14ac:dyDescent="0.25">
      <c r="A47" s="1"/>
      <c r="B47" s="72"/>
      <c r="C47" s="72"/>
      <c r="D47" s="79"/>
    </row>
  </sheetData>
  <mergeCells count="6">
    <mergeCell ref="A1:C1"/>
    <mergeCell ref="A2:C2"/>
    <mergeCell ref="A3:C3"/>
    <mergeCell ref="A4:C4"/>
    <mergeCell ref="A5:C5"/>
    <mergeCell ref="B11:C11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2025-02-17T12:39:33Z</dcterms:modified>
</cp:coreProperties>
</file>